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Memória de Cálculo" sheetId="1" r:id="rId1"/>
    <sheet name="DPE - Julho 2020" sheetId="2" state="hidden" r:id="rId2"/>
    <sheet name="FFRPPS - Julho 2020" sheetId="3" state="hidden" r:id="rId3"/>
    <sheet name="DPE - Agosto 2020" sheetId="4" state="hidden" r:id="rId4"/>
    <sheet name="FFRPPS - Agosto 2020" sheetId="5" state="hidden" r:id="rId5"/>
    <sheet name="DPE - Setembro 2020" sheetId="6" state="hidden" r:id="rId6"/>
    <sheet name="FFRPPS - Setembro 2020" sheetId="7" state="hidden" r:id="rId7"/>
    <sheet name="DPE - Outubro 2020" sheetId="8" state="hidden" r:id="rId8"/>
    <sheet name="FFRPPS - Outubro 2020" sheetId="9" state="hidden" r:id="rId9"/>
    <sheet name="DPE - Novembro 2020" sheetId="10" state="hidden" r:id="rId10"/>
    <sheet name="FFRPPS - Novembro 2020" sheetId="11" state="hidden" r:id="rId11"/>
    <sheet name="DPE - Dezembro 2020" sheetId="12" state="hidden" r:id="rId12"/>
    <sheet name="FFRPPS - Dezembro 2020" sheetId="13" state="hidden" r:id="rId13"/>
    <sheet name="DPE - Janeiro 2021" sheetId="14" state="hidden" r:id="rId14"/>
    <sheet name="FFRPPS - Janeiro 2021" sheetId="15" state="hidden" r:id="rId15"/>
    <sheet name="DPE - Fevereiro 2021" sheetId="16" state="hidden" r:id="rId16"/>
    <sheet name="FFRPPS - Fevereiro 2021" sheetId="17" state="hidden" r:id="rId17"/>
    <sheet name="DPE - Março 2021" sheetId="18" state="hidden" r:id="rId18"/>
    <sheet name="FFRPPS - Março 2021" sheetId="19" state="hidden" r:id="rId19"/>
    <sheet name="DPE - Abril 2021" sheetId="20" state="hidden" r:id="rId20"/>
    <sheet name="FFRPPS - Abril 2021)" sheetId="21" state="hidden" r:id="rId21"/>
    <sheet name="DPE - Maio 2021" sheetId="22" state="hidden" r:id="rId22"/>
    <sheet name="FFRPPS - Maio 2021)" sheetId="23" state="hidden" r:id="rId23"/>
    <sheet name="DPE - Junho 2021" sheetId="24" state="hidden" r:id="rId24"/>
    <sheet name="FFRPPS - Junho 2021)" sheetId="25" state="hidden" r:id="rId25"/>
    <sheet name="DPE - Julho 2021" sheetId="26" state="hidden" r:id="rId26"/>
    <sheet name="FFRPPS - Julho 2021)" sheetId="27" state="hidden" r:id="rId27"/>
    <sheet name="DPE - Agosto 2021" sheetId="28" state="hidden" r:id="rId28"/>
    <sheet name="FFRPPS - Agosto 2021" sheetId="29" state="hidden" r:id="rId29"/>
    <sheet name="DPE - Setembro 2021" sheetId="30" r:id="rId30"/>
    <sheet name="FFRPPS - Setembro 2021" sheetId="31" r:id="rId31"/>
    <sheet name="DPE - Outubro 2021" sheetId="32" r:id="rId32"/>
    <sheet name="FFRPPS - Outubro 2021" sheetId="33" r:id="rId33"/>
    <sheet name="DPE - Novembro 2021" sheetId="34" r:id="rId34"/>
    <sheet name="FFRPPS - Novembro 2021" sheetId="35" r:id="rId35"/>
    <sheet name="DPE - Dezembro 2021" sheetId="36" r:id="rId36"/>
    <sheet name="FFRPPS - Dezembro 2021" sheetId="37" r:id="rId37"/>
    <sheet name="Anexo 1 - Pessoal Defensoria" sheetId="38" r:id="rId38"/>
    <sheet name="Anexo 1 - Consolidado" sheetId="39" r:id="rId39"/>
  </sheets>
  <externalReferences>
    <externalReference r:id="rId42"/>
    <externalReference r:id="rId43"/>
  </externalReferences>
  <definedNames>
    <definedName name="Excel_BuiltIn__FilterDatabase" localSheetId="0">'Memória de Cálculo'!#REF!</definedName>
    <definedName name="JR_PAGE_ANCHOR_0_1">#REF!</definedName>
  </definedNames>
  <calcPr fullCalcOnLoad="1"/>
</workbook>
</file>

<file path=xl/sharedStrings.xml><?xml version="1.0" encoding="utf-8"?>
<sst xmlns="http://schemas.openxmlformats.org/spreadsheetml/2006/main" count="7754" uniqueCount="1206">
  <si>
    <t>Memória de Cálculo - RGF III Quadrimestre/2021</t>
  </si>
  <si>
    <t>Setembro</t>
  </si>
  <si>
    <t>Outubro</t>
  </si>
  <si>
    <t>Novembro</t>
  </si>
  <si>
    <t>Dezembro</t>
  </si>
  <si>
    <t>Total do Quadrimentre</t>
  </si>
  <si>
    <t>Março</t>
  </si>
  <si>
    <t>Abril</t>
  </si>
  <si>
    <t>Memória de Cálculo</t>
  </si>
  <si>
    <t>SIOFI</t>
  </si>
  <si>
    <t>Diferença</t>
  </si>
  <si>
    <t>NATUREZA: 3.1.90.01.01 - 13º Salário - Inativo Civil</t>
  </si>
  <si>
    <t>NOME DO CREDOR</t>
  </si>
  <si>
    <t>PROCESSO</t>
  </si>
  <si>
    <t>DATA</t>
  </si>
  <si>
    <t>Nº EMPENHO</t>
  </si>
  <si>
    <t>VALOR DO EMPENHO</t>
  </si>
  <si>
    <t>ANULAÇÕES</t>
  </si>
  <si>
    <t>ORDEM PAGTO</t>
  </si>
  <si>
    <t>SALDO A PAGAR</t>
  </si>
  <si>
    <t>GOIASPREV</t>
  </si>
  <si>
    <t>-</t>
  </si>
  <si>
    <t>0,00</t>
  </si>
  <si>
    <t>TOTAL</t>
  </si>
  <si>
    <t>NATUREZA: 3.1.90.01.03 - Gratificações - Inativo Civil</t>
  </si>
  <si>
    <t>NATUREZA: 3.1.90.01.06 - Proventos - Inativos Civil</t>
  </si>
  <si>
    <t>NATUREZA: 3.1.90.01.08 - Vantagens - Inativos</t>
  </si>
  <si>
    <t>NATUREZA: 3.1.90.01.14 - IRRF - Aposentadorias e Reformas</t>
  </si>
  <si>
    <t>NATUREZA: 3.1.90.01.15 - Contribuições para o Fundo de Previdência Estadual - Inativo</t>
  </si>
  <si>
    <t>NATUREZA: 3.1.90.01.17 - Contribuições para Ipasgo Saúde</t>
  </si>
  <si>
    <t>NATUREZA: 3.1.90.03.01 - 13º Salário - Pensionista Civil</t>
  </si>
  <si>
    <t>NATUREZA: 3.1.90.03.03 - Pensoes - Pensionistas Civil</t>
  </si>
  <si>
    <t>NATUREZA: 3.1.90.03.10 - IRRF - Pensionistas</t>
  </si>
  <si>
    <t>NATUREZA: 3.1.90.03.11 - Contrib P/fundo de Previdencia Estadual-pensionista Civil</t>
  </si>
  <si>
    <t>NATUREZA: 3.1.90.03.13 - Contribuições para Ipasgo Saúde</t>
  </si>
  <si>
    <t>NATUREZA: 3.1.90.11.01 - Pessoal Civil - Venc. e Vantagens Fixas - 13º Salario</t>
  </si>
  <si>
    <t>I Quadrimestre/2018</t>
  </si>
  <si>
    <t>DEFENSORIA PUBLICA DO ESTADO DE GOIAS</t>
  </si>
  <si>
    <t>013.00003</t>
  </si>
  <si>
    <t>013.00004</t>
  </si>
  <si>
    <t>013.00043</t>
  </si>
  <si>
    <t>013.00044</t>
  </si>
  <si>
    <t>013.00084</t>
  </si>
  <si>
    <t>013.00085</t>
  </si>
  <si>
    <t>013.00123</t>
  </si>
  <si>
    <t>013.00124</t>
  </si>
  <si>
    <t>013.00162</t>
  </si>
  <si>
    <t>013.00163</t>
  </si>
  <si>
    <t>013.00203</t>
  </si>
  <si>
    <t>013.00204</t>
  </si>
  <si>
    <t>013.00244</t>
  </si>
  <si>
    <t>013.00245</t>
  </si>
  <si>
    <t>013.00286</t>
  </si>
  <si>
    <t>013.00287</t>
  </si>
  <si>
    <t>013.00327</t>
  </si>
  <si>
    <t>013.00328</t>
  </si>
  <si>
    <t>013.00329</t>
  </si>
  <si>
    <t>013.00374</t>
  </si>
  <si>
    <t>013.00375</t>
  </si>
  <si>
    <t>013.00414</t>
  </si>
  <si>
    <t>013.00415</t>
  </si>
  <si>
    <t>013.00452</t>
  </si>
  <si>
    <t>013.00453</t>
  </si>
  <si>
    <t>NATUREZA: 3.1.90.11.02 - Pessoal Civil - Venc. e Vantagens Fixas - Adicionais Diversos</t>
  </si>
  <si>
    <t>47.737,49</t>
  </si>
  <si>
    <t>013.00010</t>
  </si>
  <si>
    <t>013.00011</t>
  </si>
  <si>
    <t>013.00051</t>
  </si>
  <si>
    <t>013.00052</t>
  </si>
  <si>
    <t>013.00091</t>
  </si>
  <si>
    <t>013.00092</t>
  </si>
  <si>
    <t>013.00131</t>
  </si>
  <si>
    <t>013.00132</t>
  </si>
  <si>
    <t>013.00170</t>
  </si>
  <si>
    <t>013.00171</t>
  </si>
  <si>
    <t>013.00211</t>
  </si>
  <si>
    <t>013.00212</t>
  </si>
  <si>
    <t>013.00251</t>
  </si>
  <si>
    <t>013.00252</t>
  </si>
  <si>
    <t>013.00293</t>
  </si>
  <si>
    <t>013.00294</t>
  </si>
  <si>
    <t>013.00335</t>
  </si>
  <si>
    <t>013.00336</t>
  </si>
  <si>
    <t>013.00381</t>
  </si>
  <si>
    <t>013.00382</t>
  </si>
  <si>
    <t>013.00421</t>
  </si>
  <si>
    <t>013.00422</t>
  </si>
  <si>
    <t>013.00460</t>
  </si>
  <si>
    <t>013.00461</t>
  </si>
  <si>
    <t xml:space="preserve">NATUREZA: 3.1.90.11.03 - Pessoal Civil - Venc. e Vantagens Fixas - Ferias/abono </t>
  </si>
  <si>
    <t>013.00005</t>
  </si>
  <si>
    <t>013.00006</t>
  </si>
  <si>
    <t>013.00045</t>
  </si>
  <si>
    <t>013.00046</t>
  </si>
  <si>
    <t>013.00086</t>
  </si>
  <si>
    <t>013.00087</t>
  </si>
  <si>
    <t>013.00125</t>
  </si>
  <si>
    <t>013.00126</t>
  </si>
  <si>
    <t>013.00164</t>
  </si>
  <si>
    <t>013.00165</t>
  </si>
  <si>
    <t>013.00205</t>
  </si>
  <si>
    <t>013.00206</t>
  </si>
  <si>
    <t>013.00246</t>
  </si>
  <si>
    <t>013.00247</t>
  </si>
  <si>
    <t>013.00288</t>
  </si>
  <si>
    <t>013.00289</t>
  </si>
  <si>
    <t>013.00330</t>
  </si>
  <si>
    <t>013.00331</t>
  </si>
  <si>
    <t>013.00376</t>
  </si>
  <si>
    <t>013.00377</t>
  </si>
  <si>
    <t>013.00416</t>
  </si>
  <si>
    <t>013.00417</t>
  </si>
  <si>
    <t>013.00454</t>
  </si>
  <si>
    <t>013.00455</t>
  </si>
  <si>
    <t>NATUREZA: 3.1.90.11.06 - Pessoal Civil - Venc. e Vantagens Fixas - Grat. Risco de Vida</t>
  </si>
  <si>
    <t>II Quadrimestre/2018</t>
  </si>
  <si>
    <t>013.00007</t>
  </si>
  <si>
    <t>013.00048</t>
  </si>
  <si>
    <t>013.00088</t>
  </si>
  <si>
    <t>013.00128</t>
  </si>
  <si>
    <t>013.00167</t>
  </si>
  <si>
    <t>013.00207</t>
  </si>
  <si>
    <t>013.00248</t>
  </si>
  <si>
    <t>013.00290</t>
  </si>
  <si>
    <t>013.00332</t>
  </si>
  <si>
    <t>013.00378</t>
  </si>
  <si>
    <t>013.00418</t>
  </si>
  <si>
    <t>013.00457</t>
  </si>
  <si>
    <t>NATUREZA: 3.1.90.11.07 - Pessoal Civil - Gratificação Por Exercicio de Cargo</t>
  </si>
  <si>
    <t>013.00013</t>
  </si>
  <si>
    <t>013.00014</t>
  </si>
  <si>
    <t>013.00055</t>
  </si>
  <si>
    <t>013.00056</t>
  </si>
  <si>
    <t>013.00095</t>
  </si>
  <si>
    <t>013.00135</t>
  </si>
  <si>
    <t>013.00136</t>
  </si>
  <si>
    <t>013.00174</t>
  </si>
  <si>
    <t>013.00175</t>
  </si>
  <si>
    <t>013.00215</t>
  </si>
  <si>
    <t>013.00216</t>
  </si>
  <si>
    <t>013.00255</t>
  </si>
  <si>
    <t>013.00256</t>
  </si>
  <si>
    <t>013.00297</t>
  </si>
  <si>
    <t>013.00298</t>
  </si>
  <si>
    <t>013.00339</t>
  </si>
  <si>
    <t>013.00340</t>
  </si>
  <si>
    <t>013.00356</t>
  </si>
  <si>
    <t>013.00385</t>
  </si>
  <si>
    <t>013.00386</t>
  </si>
  <si>
    <t>013.00425</t>
  </si>
  <si>
    <t>013.00426</t>
  </si>
  <si>
    <t>013.00467</t>
  </si>
  <si>
    <t>013.00468</t>
  </si>
  <si>
    <t>278.948.23</t>
  </si>
  <si>
    <t>0.00</t>
  </si>
  <si>
    <t>NATUREZA: 3.1.90.11.10 - Vencimentos e Salarios - Pessoal Civil</t>
  </si>
  <si>
    <t>311.088.41</t>
  </si>
  <si>
    <t>311.483.38</t>
  </si>
  <si>
    <t>013.00015</t>
  </si>
  <si>
    <t>013.00016</t>
  </si>
  <si>
    <t>013.00057</t>
  </si>
  <si>
    <t>013.00058</t>
  </si>
  <si>
    <t>013.00096</t>
  </si>
  <si>
    <t>013.00097</t>
  </si>
  <si>
    <t>013.00098</t>
  </si>
  <si>
    <t>013.00137</t>
  </si>
  <si>
    <t>013.00138</t>
  </si>
  <si>
    <t>013.00176</t>
  </si>
  <si>
    <t>013.00177</t>
  </si>
  <si>
    <t>013.00217</t>
  </si>
  <si>
    <t>013.00218</t>
  </si>
  <si>
    <t>013.00257</t>
  </si>
  <si>
    <t>013.00258</t>
  </si>
  <si>
    <t>013.00299</t>
  </si>
  <si>
    <t>013.00300</t>
  </si>
  <si>
    <t>ALECIA VIEIRA CAIXETA</t>
  </si>
  <si>
    <t>013.00326</t>
  </si>
  <si>
    <t>013.00341</t>
  </si>
  <si>
    <t>013.00342</t>
  </si>
  <si>
    <t>013.00343</t>
  </si>
  <si>
    <t>013.00387</t>
  </si>
  <si>
    <t>013.00388</t>
  </si>
  <si>
    <t>013.00427</t>
  </si>
  <si>
    <t>013.00428</t>
  </si>
  <si>
    <t>013.00469</t>
  </si>
  <si>
    <t>013.00470</t>
  </si>
  <si>
    <t>II Quadrimestre 2018</t>
  </si>
  <si>
    <t>NATUREZA: 3.1.90.11.13 - Irrf - Pessoal Civil</t>
  </si>
  <si>
    <t>ESTADO DE GOIAS</t>
  </si>
  <si>
    <t>013.00036</t>
  </si>
  <si>
    <t>013.00079</t>
  </si>
  <si>
    <t>013.00118</t>
  </si>
  <si>
    <t>013.00158</t>
  </si>
  <si>
    <t>013.00196</t>
  </si>
  <si>
    <t>013.00237</t>
  </si>
  <si>
    <t>013.00278</t>
  </si>
  <si>
    <t>013.00319</t>
  </si>
  <si>
    <t>013.00363</t>
  </si>
  <si>
    <t>013.00408</t>
  </si>
  <si>
    <t>013.00448</t>
  </si>
  <si>
    <t>013.00491</t>
  </si>
  <si>
    <t>NATUREZA: 3.1.90.11.14 - Fundo de Previdência</t>
  </si>
  <si>
    <t>FUNDO FINANCEIRO DO RPPS</t>
  </si>
  <si>
    <t>013.00021</t>
  </si>
  <si>
    <t>013.00022</t>
  </si>
  <si>
    <t>013.00063</t>
  </si>
  <si>
    <t>013.00064</t>
  </si>
  <si>
    <t>013.00102</t>
  </si>
  <si>
    <t>013.00103</t>
  </si>
  <si>
    <t>013.00142</t>
  </si>
  <si>
    <t>013.00143</t>
  </si>
  <si>
    <t>013.00144</t>
  </si>
  <si>
    <t>013.00181</t>
  </si>
  <si>
    <t>013.00182</t>
  </si>
  <si>
    <t>013.00222</t>
  </si>
  <si>
    <t>013.00223</t>
  </si>
  <si>
    <t>013.00262</t>
  </si>
  <si>
    <t>013.00263</t>
  </si>
  <si>
    <t>013.00304</t>
  </si>
  <si>
    <t>013.00305</t>
  </si>
  <si>
    <t>013.00347</t>
  </si>
  <si>
    <t>013.00348</t>
  </si>
  <si>
    <t>013.00392</t>
  </si>
  <si>
    <t>013.00393</t>
  </si>
  <si>
    <t>013.00433</t>
  </si>
  <si>
    <t>013.00434</t>
  </si>
  <si>
    <t>013.00475</t>
  </si>
  <si>
    <t>013.00476</t>
  </si>
  <si>
    <t>NATUREZA: 3.1.90.11.15 - Contribuições para Ipasgo Saúde</t>
  </si>
  <si>
    <t>013.00034</t>
  </si>
  <si>
    <t>013.00035</t>
  </si>
  <si>
    <t>013.00077</t>
  </si>
  <si>
    <t>013.00078</t>
  </si>
  <si>
    <t>013.00116</t>
  </si>
  <si>
    <t>013.00117</t>
  </si>
  <si>
    <t>013.00156</t>
  </si>
  <si>
    <t>013.00157</t>
  </si>
  <si>
    <t>013.00194</t>
  </si>
  <si>
    <t>013.00195</t>
  </si>
  <si>
    <t>013.00235</t>
  </si>
  <si>
    <t>013.00236</t>
  </si>
  <si>
    <t>013.00276</t>
  </si>
  <si>
    <t>013.00277</t>
  </si>
  <si>
    <t>013.00317</t>
  </si>
  <si>
    <t>013.00318</t>
  </si>
  <si>
    <t>013.00367</t>
  </si>
  <si>
    <t>013.00368</t>
  </si>
  <si>
    <t>INSTITUTO DE ASSISTENCIA DOS SERVIDORES PUBLICOS DO</t>
  </si>
  <si>
    <t>013.00361</t>
  </si>
  <si>
    <t>013.00362</t>
  </si>
  <si>
    <t>013.00369</t>
  </si>
  <si>
    <t>013.00370</t>
  </si>
  <si>
    <t>013.00406</t>
  </si>
  <si>
    <t>013.00407</t>
  </si>
  <si>
    <t>013.00446</t>
  </si>
  <si>
    <t>013.00447</t>
  </si>
  <si>
    <t>013.00489</t>
  </si>
  <si>
    <t>013.00490</t>
  </si>
  <si>
    <t>NATUREZA: 3.1.90.11.16 - Gratificaçao Adicional, Anuenio, Quinquienio e Grat.trienal</t>
  </si>
  <si>
    <t>013.00012</t>
  </si>
  <si>
    <t>013.00053</t>
  </si>
  <si>
    <t>013.00054</t>
  </si>
  <si>
    <t>013.00093</t>
  </si>
  <si>
    <t>013.00133</t>
  </si>
  <si>
    <t>013.00134</t>
  </si>
  <si>
    <t>013.00172</t>
  </si>
  <si>
    <t>013.00173</t>
  </si>
  <si>
    <t>013.00213</t>
  </si>
  <si>
    <t>013.00214</t>
  </si>
  <si>
    <t>013.00253</t>
  </si>
  <si>
    <t>013.00254</t>
  </si>
  <si>
    <t>013.00295</t>
  </si>
  <si>
    <t>013.00296</t>
  </si>
  <si>
    <t>013.00337</t>
  </si>
  <si>
    <t>013.00338</t>
  </si>
  <si>
    <t>013.00383</t>
  </si>
  <si>
    <t>013.00384</t>
  </si>
  <si>
    <t>013.00423</t>
  </si>
  <si>
    <t>013.00424</t>
  </si>
  <si>
    <t>013.00462</t>
  </si>
  <si>
    <t>013.00463</t>
  </si>
  <si>
    <t>NATUREZA: 3.1.90.11.17 - Férias Abono Clt</t>
  </si>
  <si>
    <t>013.00047</t>
  </si>
  <si>
    <t>013.00127</t>
  </si>
  <si>
    <t>013.00166</t>
  </si>
  <si>
    <t>013.00456</t>
  </si>
  <si>
    <t>NATUREZA: 3.1.90.11.18 - Inss - Empregado</t>
  </si>
  <si>
    <t>013.00038</t>
  </si>
  <si>
    <t>013.00081</t>
  </si>
  <si>
    <t>013.00120</t>
  </si>
  <si>
    <t>013.00160</t>
  </si>
  <si>
    <t>013.00198</t>
  </si>
  <si>
    <t>013.00200</t>
  </si>
  <si>
    <t>013.00239</t>
  </si>
  <si>
    <t>013.00241</t>
  </si>
  <si>
    <t>013.00281</t>
  </si>
  <si>
    <t>013.00283</t>
  </si>
  <si>
    <t>013.00321</t>
  </si>
  <si>
    <t>013.00323</t>
  </si>
  <si>
    <t>013.00365</t>
  </si>
  <si>
    <t>013.00371</t>
  </si>
  <si>
    <t>013.00410</t>
  </si>
  <si>
    <t>013.00412</t>
  </si>
  <si>
    <t>013.00450</t>
  </si>
  <si>
    <t>013.00464</t>
  </si>
  <si>
    <t>013.00493</t>
  </si>
  <si>
    <t>013.00495</t>
  </si>
  <si>
    <t>013.00497</t>
  </si>
  <si>
    <t>NATUREZA: 3.1.90.11.19 - Consignação - Pensão Alimentícia</t>
  </si>
  <si>
    <t>013.00033</t>
  </si>
  <si>
    <t>013.00076</t>
  </si>
  <si>
    <t>013.00115</t>
  </si>
  <si>
    <t>013.00155</t>
  </si>
  <si>
    <t>013.00193</t>
  </si>
  <si>
    <t>013.00234</t>
  </si>
  <si>
    <t>013.00275</t>
  </si>
  <si>
    <t>013.00316</t>
  </si>
  <si>
    <t>013.00360</t>
  </si>
  <si>
    <t>013.00405</t>
  </si>
  <si>
    <t>013.00445</t>
  </si>
  <si>
    <t>013.00488</t>
  </si>
  <si>
    <t>NATUREZA: 3.1.90.11.20 - Consignação - Empréstimos Financeiros</t>
  </si>
  <si>
    <t>013.00030</t>
  </si>
  <si>
    <t>013.00031</t>
  </si>
  <si>
    <t>013.00073</t>
  </si>
  <si>
    <t>013.00074</t>
  </si>
  <si>
    <t>013.00111</t>
  </si>
  <si>
    <t>013.00112</t>
  </si>
  <si>
    <t>013.00152</t>
  </si>
  <si>
    <t>013.00153</t>
  </si>
  <si>
    <t>013.00190</t>
  </si>
  <si>
    <t>013.00191</t>
  </si>
  <si>
    <t>013.00231</t>
  </si>
  <si>
    <t>013.00232</t>
  </si>
  <si>
    <t>013.00272</t>
  </si>
  <si>
    <t>013.00273</t>
  </si>
  <si>
    <t>013.00313</t>
  </si>
  <si>
    <t>013.00314</t>
  </si>
  <si>
    <t>013.00354</t>
  </si>
  <si>
    <t>013.00355</t>
  </si>
  <si>
    <t>013.00401</t>
  </si>
  <si>
    <t>013.00402</t>
  </si>
  <si>
    <t>013.00403</t>
  </si>
  <si>
    <t>013.00442</t>
  </si>
  <si>
    <t>013.00443</t>
  </si>
  <si>
    <t>013.00485</t>
  </si>
  <si>
    <t>013.00486</t>
  </si>
  <si>
    <t>NATUREZA: 3.1.90.11.21 - Consignação - Associação de Classe</t>
  </si>
  <si>
    <t>013.00032</t>
  </si>
  <si>
    <t>013.00075</t>
  </si>
  <si>
    <t>013.00113</t>
  </si>
  <si>
    <t>013.00114</t>
  </si>
  <si>
    <t>013.00154</t>
  </si>
  <si>
    <t>013.00192</t>
  </si>
  <si>
    <t>013.00233</t>
  </si>
  <si>
    <t>013.00274</t>
  </si>
  <si>
    <t>013.00315</t>
  </si>
  <si>
    <t>013.00359</t>
  </si>
  <si>
    <t>013.00404</t>
  </si>
  <si>
    <t>013.00444</t>
  </si>
  <si>
    <t>013.00487</t>
  </si>
  <si>
    <t>Contabilidade</t>
  </si>
  <si>
    <t>Siofi</t>
  </si>
  <si>
    <t>NATUREZA: 3.1.90.11.39 - Contrubuições Fundos de Previdência de Municípios - Ativo</t>
  </si>
  <si>
    <t>APARECIDA PREV</t>
  </si>
  <si>
    <t>013.00357</t>
  </si>
  <si>
    <t>013.00399</t>
  </si>
  <si>
    <t>013.00440</t>
  </si>
  <si>
    <t>013.00483</t>
  </si>
  <si>
    <t>NATUREZA: 3.1.90.11.40 - Contribuições para Os Fundos de Previdência de Outros Estado</t>
  </si>
  <si>
    <t>INSTITUTO PREV ASSIST SERV DO ESTADO TO</t>
  </si>
  <si>
    <t>013.00026</t>
  </si>
  <si>
    <t>013.00028</t>
  </si>
  <si>
    <t>013.00069</t>
  </si>
  <si>
    <t>013.00071</t>
  </si>
  <si>
    <t>013.00107</t>
  </si>
  <si>
    <t>013.00109</t>
  </si>
  <si>
    <t>013.00148</t>
  </si>
  <si>
    <t>013.00150</t>
  </si>
  <si>
    <t>013.00186</t>
  </si>
  <si>
    <t>013.00188</t>
  </si>
  <si>
    <t>013.00227</t>
  </si>
  <si>
    <t>013.00229</t>
  </si>
  <si>
    <t>013.00268</t>
  </si>
  <si>
    <t>013.00270</t>
  </si>
  <si>
    <t>013.00309</t>
  </si>
  <si>
    <t>013.00311</t>
  </si>
  <si>
    <t>013.00352</t>
  </si>
  <si>
    <t>013.00397</t>
  </si>
  <si>
    <t>013.00438</t>
  </si>
  <si>
    <t>013.00480</t>
  </si>
  <si>
    <t>NATUREZA: 3.1.90.11.42 - Contribuição para o Plano de Previdência Complementar - PREVCOM-GO</t>
  </si>
  <si>
    <t>FUNDACAO DE PREVIDENCIA COMPLEMENTAR DO</t>
  </si>
  <si>
    <t>013.00024</t>
  </si>
  <si>
    <t>013.00066</t>
  </si>
  <si>
    <t>013.00105</t>
  </si>
  <si>
    <t>013.00146</t>
  </si>
  <si>
    <t>013.00184</t>
  </si>
  <si>
    <t>013.00225</t>
  </si>
  <si>
    <t>013.00266</t>
  </si>
  <si>
    <t>013.00307</t>
  </si>
  <si>
    <t>013.00350</t>
  </si>
  <si>
    <t>013.00395</t>
  </si>
  <si>
    <t>013.00436</t>
  </si>
  <si>
    <t>013.00478</t>
  </si>
  <si>
    <t>NATUREZA: 3.1.90.11.45 - Contribuição para o Fundo Previdenciário - Ativo Civil</t>
  </si>
  <si>
    <t>FUNDO PREVIDENCIARIO</t>
  </si>
  <si>
    <t>013.00023</t>
  </si>
  <si>
    <t>013.00065</t>
  </si>
  <si>
    <t>013.00104</t>
  </si>
  <si>
    <t>013.00145</t>
  </si>
  <si>
    <t>013.00183</t>
  </si>
  <si>
    <t>013.00224</t>
  </si>
  <si>
    <t>013.00264</t>
  </si>
  <si>
    <t>013.00265</t>
  </si>
  <si>
    <t>013.00349</t>
  </si>
  <si>
    <t>013.00394</t>
  </si>
  <si>
    <t>013.00435</t>
  </si>
  <si>
    <t>013.00477</t>
  </si>
  <si>
    <t>NATUREZA: 3.1.90.13.01 - Fgts - Obrigações Patronais</t>
  </si>
  <si>
    <t>013.00037</t>
  </si>
  <si>
    <t>013.00080</t>
  </si>
  <si>
    <t>013.00119</t>
  </si>
  <si>
    <t>013.00159</t>
  </si>
  <si>
    <t>013.00197</t>
  </si>
  <si>
    <t>013.00238</t>
  </si>
  <si>
    <t>013.00279</t>
  </si>
  <si>
    <t>013.00280</t>
  </si>
  <si>
    <t>013.00320</t>
  </si>
  <si>
    <t>013.00364</t>
  </si>
  <si>
    <t>013.00409</t>
  </si>
  <si>
    <t>013.00449</t>
  </si>
  <si>
    <t>013.00492</t>
  </si>
  <si>
    <t>NATUREZA: 3.1.90.13.03 - Inss - Obrigações Patronais</t>
  </si>
  <si>
    <t>013.00039</t>
  </si>
  <si>
    <t>013.00082</t>
  </si>
  <si>
    <t>013.00121</t>
  </si>
  <si>
    <t>013.00122</t>
  </si>
  <si>
    <t>013.00161</t>
  </si>
  <si>
    <t>013.00199</t>
  </si>
  <si>
    <t>013.00201</t>
  </si>
  <si>
    <t>013.00240</t>
  </si>
  <si>
    <t>013.00242</t>
  </si>
  <si>
    <t>013.00282</t>
  </si>
  <si>
    <t>013.00284</t>
  </si>
  <si>
    <t>013.00322</t>
  </si>
  <si>
    <t>013.00324</t>
  </si>
  <si>
    <t>013.00366</t>
  </si>
  <si>
    <t>013.00372</t>
  </si>
  <si>
    <t>013.00411</t>
  </si>
  <si>
    <t>013.00413</t>
  </si>
  <si>
    <t>013.00451</t>
  </si>
  <si>
    <t>013.00465</t>
  </si>
  <si>
    <t>013.00494</t>
  </si>
  <si>
    <t>013.00496</t>
  </si>
  <si>
    <t>013.00498</t>
  </si>
  <si>
    <t>NATUREZA: 3.1.90.13.07 - Multas e Juros Sobre Obrigações Patronais</t>
  </si>
  <si>
    <t>013.00083</t>
  </si>
  <si>
    <t>013.00202</t>
  </si>
  <si>
    <t>013.00243</t>
  </si>
  <si>
    <t>013.00285</t>
  </si>
  <si>
    <t>013.00325</t>
  </si>
  <si>
    <t>013.00373</t>
  </si>
  <si>
    <t>013.00466</t>
  </si>
  <si>
    <t>013.00499</t>
  </si>
  <si>
    <t>NATUREZA: 3.1.90.13.17 - Contribuição Patronal Fundos de Previdência de Municípios</t>
  </si>
  <si>
    <t>013.00358</t>
  </si>
  <si>
    <t>013.00400</t>
  </si>
  <si>
    <t>013.00441</t>
  </si>
  <si>
    <t>013.00484</t>
  </si>
  <si>
    <t xml:space="preserve">NATUREZA: 3.1.90.13.18 - Contribuição Patronal para Fundos de Previdência de Outros Estados </t>
  </si>
  <si>
    <t>013.00027</t>
  </si>
  <si>
    <t>013.00029</t>
  </si>
  <si>
    <t>013.00070</t>
  </si>
  <si>
    <t>013.00072</t>
  </si>
  <si>
    <t>013.00108</t>
  </si>
  <si>
    <t>013.00110</t>
  </si>
  <si>
    <t>013.00149</t>
  </si>
  <si>
    <t>013.00151</t>
  </si>
  <si>
    <t>013.00187</t>
  </si>
  <si>
    <t>013.00189</t>
  </si>
  <si>
    <t>013.00228</t>
  </si>
  <si>
    <t>013.00230</t>
  </si>
  <si>
    <t>013.00269</t>
  </si>
  <si>
    <t>013.00271</t>
  </si>
  <si>
    <t>013.00310</t>
  </si>
  <si>
    <t>013.00312</t>
  </si>
  <si>
    <t>013.00353</t>
  </si>
  <si>
    <t>013.00398</t>
  </si>
  <si>
    <t>013.00439</t>
  </si>
  <si>
    <t>013.00481</t>
  </si>
  <si>
    <t>013.00482</t>
  </si>
  <si>
    <t>NATUREZA: 3.1.90.13.20 - Contribuição Patronal para o Plano de Previdência Complementar - PREVCOM-GO</t>
  </si>
  <si>
    <t xml:space="preserve">FUNDACAO DE PREVIDENCIA COMPLEMENTAR DO </t>
  </si>
  <si>
    <t>013.00025</t>
  </si>
  <si>
    <t>013.00067</t>
  </si>
  <si>
    <t>013.00106</t>
  </si>
  <si>
    <t>013.00147</t>
  </si>
  <si>
    <t>013.00185</t>
  </si>
  <si>
    <t>013.00226</t>
  </si>
  <si>
    <t>013.00267</t>
  </si>
  <si>
    <t>013.00308</t>
  </si>
  <si>
    <t>013.00351</t>
  </si>
  <si>
    <t>013.00396</t>
  </si>
  <si>
    <t>013.00437</t>
  </si>
  <si>
    <t>013.00479</t>
  </si>
  <si>
    <t xml:space="preserve">TOTAL </t>
  </si>
  <si>
    <t>NATUREZA: 3.1.90.16.06 - Gratificação Por Exercício de Função</t>
  </si>
  <si>
    <t>013.00008</t>
  </si>
  <si>
    <t>013.00009</t>
  </si>
  <si>
    <t>013.00049</t>
  </si>
  <si>
    <t>013.00050</t>
  </si>
  <si>
    <t>013.00089</t>
  </si>
  <si>
    <t>013.00090</t>
  </si>
  <si>
    <t>013.00129</t>
  </si>
  <si>
    <t>013.00130</t>
  </si>
  <si>
    <t>013.00168</t>
  </si>
  <si>
    <t>013.00169</t>
  </si>
  <si>
    <t>013.00208</t>
  </si>
  <si>
    <t>013.00209</t>
  </si>
  <si>
    <t>013.00210</t>
  </si>
  <si>
    <t>013.00249</t>
  </si>
  <si>
    <t>013.00250</t>
  </si>
  <si>
    <t>013.00291</t>
  </si>
  <si>
    <t>013.00292</t>
  </si>
  <si>
    <t>013.00333</t>
  </si>
  <si>
    <t>013.00334</t>
  </si>
  <si>
    <t>013.00379</t>
  </si>
  <si>
    <t>013.00380</t>
  </si>
  <si>
    <t>013.00419</t>
  </si>
  <si>
    <t>013.00420</t>
  </si>
  <si>
    <t>013.00458</t>
  </si>
  <si>
    <t>013.00459</t>
  </si>
  <si>
    <t>NATUREZA: 3.1.90.16.10 - Adicionais Variáveis - Pessoal Civil</t>
  </si>
  <si>
    <t>013.00018</t>
  </si>
  <si>
    <t>013.00019</t>
  </si>
  <si>
    <t>013.00060</t>
  </si>
  <si>
    <t>013.00061</t>
  </si>
  <si>
    <t>013.00099</t>
  </si>
  <si>
    <t>013.00100</t>
  </si>
  <si>
    <t>013.00139</t>
  </si>
  <si>
    <t>013.00140</t>
  </si>
  <si>
    <t>013.00178</t>
  </si>
  <si>
    <t>013.00179</t>
  </si>
  <si>
    <t>013.00219</t>
  </si>
  <si>
    <t>013.00220</t>
  </si>
  <si>
    <t>013.00259</t>
  </si>
  <si>
    <t>013.00260</t>
  </si>
  <si>
    <t>013.00301</t>
  </si>
  <si>
    <t>013.00302</t>
  </si>
  <si>
    <t>013.00344</t>
  </si>
  <si>
    <t>013.00345</t>
  </si>
  <si>
    <t>013.00389</t>
  </si>
  <si>
    <t>013.00390</t>
  </si>
  <si>
    <t>013.00430</t>
  </si>
  <si>
    <t>013.00431</t>
  </si>
  <si>
    <t>013.00472</t>
  </si>
  <si>
    <t>013.00473</t>
  </si>
  <si>
    <t>NATUREZA: 3.1.90.16.18 - Hora - Aula Ministrada - Defensoria Pública</t>
  </si>
  <si>
    <t>013.00068</t>
  </si>
  <si>
    <t>NATUREZA: 3.1.90.92.04 - Outros Benefícios Previdenciários</t>
  </si>
  <si>
    <t>013.00041</t>
  </si>
  <si>
    <t>NATUREZA: 3.1.90.92.07 - Vencimentos e Vantagens Fixas - Pessoal Civil</t>
  </si>
  <si>
    <t>GREYCE KELLY LOPES CARDOSO</t>
  </si>
  <si>
    <t>013.00001</t>
  </si>
  <si>
    <t>013.00017</t>
  </si>
  <si>
    <t>013.00059</t>
  </si>
  <si>
    <t>013.00429</t>
  </si>
  <si>
    <t>013.00471</t>
  </si>
  <si>
    <t>NATUREZA: 3.1.90.92.11 - Demais Obrigações Patronais</t>
  </si>
  <si>
    <t>013.00002</t>
  </si>
  <si>
    <t>013.00040</t>
  </si>
  <si>
    <t>NATUREZA: 3.1.90.92.72 - Demais Descontos de Pessoal de Exercícios Anteriores - Ativo</t>
  </si>
  <si>
    <t>013.00042</t>
  </si>
  <si>
    <t>NATUREZA: 3.1.90.94.02 - Indenizações e Restituições Trabalhistas Em Geral</t>
  </si>
  <si>
    <t>013.00020</t>
  </si>
  <si>
    <t>013.00062</t>
  </si>
  <si>
    <t>013.00101</t>
  </si>
  <si>
    <t>013.00141</t>
  </si>
  <si>
    <t>013.00180</t>
  </si>
  <si>
    <t>013.00221</t>
  </si>
  <si>
    <t>013.00261</t>
  </si>
  <si>
    <t>013.00303</t>
  </si>
  <si>
    <t>013.00346</t>
  </si>
  <si>
    <t>013.00391</t>
  </si>
  <si>
    <t>013.00432</t>
  </si>
  <si>
    <t>013.00474</t>
  </si>
  <si>
    <t>NATUREZA: 3.1.91.13.15 - Contribuicao Fundo de Previdencia</t>
  </si>
  <si>
    <t>014.00001</t>
  </si>
  <si>
    <t>014.00002</t>
  </si>
  <si>
    <t>014.00004</t>
  </si>
  <si>
    <t>014.00005</t>
  </si>
  <si>
    <t>014.00007</t>
  </si>
  <si>
    <t>014.00008</t>
  </si>
  <si>
    <t>014.00010</t>
  </si>
  <si>
    <t>014.00011</t>
  </si>
  <si>
    <t>014.00013</t>
  </si>
  <si>
    <t>014.00014</t>
  </si>
  <si>
    <t>014.00016</t>
  </si>
  <si>
    <t>014.00017</t>
  </si>
  <si>
    <t>014.00019</t>
  </si>
  <si>
    <t>014.00020</t>
  </si>
  <si>
    <t>014.00022</t>
  </si>
  <si>
    <t>014.00023</t>
  </si>
  <si>
    <t>014.00024</t>
  </si>
  <si>
    <t>014.00026</t>
  </si>
  <si>
    <t>014.00027</t>
  </si>
  <si>
    <t>014.00029</t>
  </si>
  <si>
    <t>014.00030</t>
  </si>
  <si>
    <t>014.00032</t>
  </si>
  <si>
    <t>014.00033</t>
  </si>
  <si>
    <t>014.00035</t>
  </si>
  <si>
    <t>014.00036</t>
  </si>
  <si>
    <t>Luiz Paulo Barbosa da Conceição
Diretor de Controle Interno
CPF n° 071.270.827-82</t>
  </si>
  <si>
    <t>Marcelo Graciano Soares 
Diretor Geral de Administração e Planejamento 
CPF nº 006.485.371-37</t>
  </si>
  <si>
    <t>NATUREZA: 3.1.91.13.45 - Contribuição ao Fundo Patronal Previdenciário - Ativo Civil</t>
  </si>
  <si>
    <t>014.00003</t>
  </si>
  <si>
    <t>014.00006</t>
  </si>
  <si>
    <t>014.00009</t>
  </si>
  <si>
    <t>014.00012</t>
  </si>
  <si>
    <t>014.00015</t>
  </si>
  <si>
    <t>014.00018</t>
  </si>
  <si>
    <t>014.00021</t>
  </si>
  <si>
    <t>014.00025</t>
  </si>
  <si>
    <t>014.00028</t>
  </si>
  <si>
    <t>014.00031</t>
  </si>
  <si>
    <t>014.00034</t>
  </si>
  <si>
    <t>014.00037</t>
  </si>
  <si>
    <t xml:space="preserve">Total </t>
  </si>
  <si>
    <t>Domílson Rabelo da Silva Júnior 
Defensor Público Geral do Estado de Goiás 
CPF nº 707.616.801-44</t>
  </si>
  <si>
    <t>Thales França de Souza
Contador  - GO-023219/O-1
CPF nº 032.797.425-79</t>
  </si>
  <si>
    <t>Danilo Molinari Silva 
Diretor de Controle Interno
CPF n° 783.110.551-49</t>
  </si>
  <si>
    <t>Diretor de Controle Interno</t>
  </si>
  <si>
    <t>Diretor Geral de Administração e Planejamento</t>
  </si>
  <si>
    <t>CPF n° 783.110.551-49</t>
  </si>
  <si>
    <t>CPF nº 006.485.371-37</t>
  </si>
  <si>
    <t>Sistema de Contabilidade do Estado de Goiás</t>
  </si>
  <si>
    <t>Comparativo da Despesa Orçada, Autorizada e Realizada Segundo as Categorias Econômicas e Elementos de Despesas</t>
  </si>
  <si>
    <t>Período: Julho a Julho / 2020</t>
  </si>
  <si>
    <t>800 - DEFENSORIA PÚBLICA DO ESTADO DE GOIÁS</t>
  </si>
  <si>
    <t>801 - GABINETE DO DEFENSOR PÚBLICO DO ESTADO DE GOIÁS</t>
  </si>
  <si>
    <t>Código</t>
  </si>
  <si>
    <t>Especificação</t>
  </si>
  <si>
    <t>Despesa Autorizada</t>
  </si>
  <si>
    <t>Despesa Realizada</t>
  </si>
  <si>
    <t>Saldo</t>
  </si>
  <si>
    <t>Orçamento e Alterações</t>
  </si>
  <si>
    <t>Créditos
Especiais</t>
  </si>
  <si>
    <t>Total</t>
  </si>
  <si>
    <t>A Pagar</t>
  </si>
  <si>
    <t xml:space="preserve">Paga </t>
  </si>
  <si>
    <t>Empenhada</t>
  </si>
  <si>
    <t>DESPESAS CORRENTES</t>
  </si>
  <si>
    <t>PESSOAL E ENCARGOS SOCIAIS</t>
  </si>
  <si>
    <t>APLICACOES DIRETAS</t>
  </si>
  <si>
    <t>VENCIMENTOS E VANTAGENS FIXAS - PESSOAL CIVIL</t>
  </si>
  <si>
    <t>13º Salário</t>
  </si>
  <si>
    <t>Adicionais Diversos</t>
  </si>
  <si>
    <t>Férias - Abono</t>
  </si>
  <si>
    <t>Adicionais de Insalubridade / Risco à Vida / Saúde</t>
  </si>
  <si>
    <t>Gratificação por Exercício de Cargo</t>
  </si>
  <si>
    <t>Vencimentos e Salários</t>
  </si>
  <si>
    <t>IRRF - Pessoal Civil</t>
  </si>
  <si>
    <t>Contribuições para o Fundo de Previdência Estadual - Ativo Civil</t>
  </si>
  <si>
    <t>Contribuições para IPASGO SAÚDE</t>
  </si>
  <si>
    <t>Gratificação Adicional Anuênio, Qüinqüênio e Gratificação Trienal</t>
  </si>
  <si>
    <t>INSS - Empregado</t>
  </si>
  <si>
    <t>Consignação - Pensão Alimentícia</t>
  </si>
  <si>
    <t>Consignação - Empréstimos Financeiros</t>
  </si>
  <si>
    <t>Consignação - Associação Classe</t>
  </si>
  <si>
    <t>Contribuições para os Fundos de Previdência de Outros Estados - Ativo Civil</t>
  </si>
  <si>
    <t>Contribuições para o Plano de Previdência Complementar - PREVCOM-GO - Ativo Civil</t>
  </si>
  <si>
    <t>OBRIGAÇÕES PATRONAIS</t>
  </si>
  <si>
    <t>FGTS</t>
  </si>
  <si>
    <t>INSS - Contribuição Patronal</t>
  </si>
  <si>
    <t>Contribuição Patronal para Fundos de Previdência de Outros Estados</t>
  </si>
  <si>
    <t>Contribuição Patronal para o Plano de Previdência Complementar - PREVCOM-GO - Ativo Civil</t>
  </si>
  <si>
    <t>OUTRAS DESPESAS VARIÁVEIS - PESSOAL CIVIL</t>
  </si>
  <si>
    <t>Gratificação por Exercício de Função</t>
  </si>
  <si>
    <t>Adicionais Variáveis - Pessoal Civil</t>
  </si>
  <si>
    <t>INDENIZAÇÕES E RESTITUIÇÕES TRABALHISTAS</t>
  </si>
  <si>
    <t>Indenizações e Restituições Trabalhistas em Geral</t>
  </si>
  <si>
    <t>APLIC. DIRETA DECORRENTE DE OPER. ENTRE ÓRGÃOS, FUNDOS E ENTID. INTEGRANTES DOS ORÇ. FISCAL E DA SEGUR.SOCIAL</t>
  </si>
  <si>
    <t>Contribuição Patronal para o Fundo de Previdência Estadual - Ativo Civil</t>
  </si>
  <si>
    <t>31909400</t>
  </si>
  <si>
    <t>OUTRAS DESPESAS CORRENTES</t>
  </si>
  <si>
    <t>31909402</t>
  </si>
  <si>
    <t>31910000</t>
  </si>
  <si>
    <t>DIÁRIAS - CIVIL</t>
  </si>
  <si>
    <t>31911300</t>
  </si>
  <si>
    <t>Diárias no País</t>
  </si>
  <si>
    <t>31911315</t>
  </si>
  <si>
    <t>MATERIAL DE CONSUMO</t>
  </si>
  <si>
    <t>33903004</t>
  </si>
  <si>
    <t>Combustível Automotivo - Álcool</t>
  </si>
  <si>
    <t>33903005</t>
  </si>
  <si>
    <t>Combustível Automotivo - Diesel</t>
  </si>
  <si>
    <t>33903006</t>
  </si>
  <si>
    <t>Combustível Automotivo - Gasolina</t>
  </si>
  <si>
    <t>33903009</t>
  </si>
  <si>
    <t>Gêneros Alimentícios</t>
  </si>
  <si>
    <t>33903015</t>
  </si>
  <si>
    <t>Material de Expediente</t>
  </si>
  <si>
    <t>33903016</t>
  </si>
  <si>
    <t>Material de Limpeza e Produtos de Higienização</t>
  </si>
  <si>
    <t>33903032</t>
  </si>
  <si>
    <t>Material para Eventos, inclusive Congressos, Conferências, Festividades e Homenagens</t>
  </si>
  <si>
    <t>33903033</t>
  </si>
  <si>
    <t>Material para Manutenção, Reparos e Conservação de Bens Imóveis</t>
  </si>
  <si>
    <t>33903035</t>
  </si>
  <si>
    <t>Material para Manutenção, Reparos e Conservação de Veículos</t>
  </si>
  <si>
    <t>33903051</t>
  </si>
  <si>
    <t>Material para Cozinha, Refeitórios e Afins</t>
  </si>
  <si>
    <t>33903300</t>
  </si>
  <si>
    <t>PASSAGENS E DESPESAS COM LOCOMOÇÃO</t>
  </si>
  <si>
    <t>33903302</t>
  </si>
  <si>
    <t>Passagens para Outros Estados</t>
  </si>
  <si>
    <t>33903303</t>
  </si>
  <si>
    <t>Passagens Internacionais</t>
  </si>
  <si>
    <t>33903304</t>
  </si>
  <si>
    <t>Locação de Meios de Transporte para Deslocamento de Pessoal em Serviço Técnico-Administrativo</t>
  </si>
  <si>
    <t>33903307</t>
  </si>
  <si>
    <t>Despesas com Transportes de Servidores em Trânsito/Táxi/Traslado, Metrô e Afins</t>
  </si>
  <si>
    <t>33903600</t>
  </si>
  <si>
    <t>OUTROS SERVIÇOS DE TERCEIROS - PESSOA FÍSICA</t>
  </si>
  <si>
    <t>33903605</t>
  </si>
  <si>
    <t>Locação de Imóveis</t>
  </si>
  <si>
    <t>33903621</t>
  </si>
  <si>
    <t>Serviços Técnicos Profissionais</t>
  </si>
  <si>
    <t>33903700</t>
  </si>
  <si>
    <t>LOCAÇÃO DE MÃO-DE-OBRA</t>
  </si>
  <si>
    <t>33903701</t>
  </si>
  <si>
    <t>Limpeza e Higienização</t>
  </si>
  <si>
    <t>33903703</t>
  </si>
  <si>
    <t>Conservação, Reparos e Manutenção de Bens Imóveis</t>
  </si>
  <si>
    <t>33903711</t>
  </si>
  <si>
    <t>Serviço de Auxílio e Assistência em Funções Administrativas</t>
  </si>
  <si>
    <t>33903900</t>
  </si>
  <si>
    <t>OUTROS SERVIÇOS DE TERCEIROS - PESSOA JURÍDICA</t>
  </si>
  <si>
    <t>33903901</t>
  </si>
  <si>
    <t>Água e Esgoto</t>
  </si>
  <si>
    <t>33903902</t>
  </si>
  <si>
    <t>Assinatura de Periódicos e Anuidades Diversas</t>
  </si>
  <si>
    <t>33903904</t>
  </si>
  <si>
    <t>Energia Elétrica</t>
  </si>
  <si>
    <t>33903905</t>
  </si>
  <si>
    <t>Realização de Eventos, inclusive Congressos e Conferências</t>
  </si>
  <si>
    <t>33903906</t>
  </si>
  <si>
    <t>Festividades e Homenagens</t>
  </si>
  <si>
    <t>33903911</t>
  </si>
  <si>
    <t>Hospedagens</t>
  </si>
  <si>
    <t>33903914</t>
  </si>
  <si>
    <t>Locação de Software</t>
  </si>
  <si>
    <t>33903918</t>
  </si>
  <si>
    <t>Manutenção, Reparos e Conservação de Bens Imóveis</t>
  </si>
  <si>
    <t>33903920</t>
  </si>
  <si>
    <t>Manutenção,Conservação e Instalação de Máquinas,Equip e/ou Utensílios de Escritório e Unidades Administrativas</t>
  </si>
  <si>
    <t>33903921</t>
  </si>
  <si>
    <t>Manutenção, Reparo e Conservação de Frota de Veículos</t>
  </si>
  <si>
    <t>33903930</t>
  </si>
  <si>
    <t>Serviço de Telecomunicação e Transmissão de Dados (Alterado pela Portaria nº 002/11)</t>
  </si>
  <si>
    <t>33903932</t>
  </si>
  <si>
    <t>Serviço de Telefonia Móvel Celular</t>
  </si>
  <si>
    <t>33903933</t>
  </si>
  <si>
    <t>Serviços Gráficos</t>
  </si>
  <si>
    <t>33903934</t>
  </si>
  <si>
    <t>Serviços de Cópias e Reprodução de Documentos</t>
  </si>
  <si>
    <t>33903939</t>
  </si>
  <si>
    <t>Publicação Exigida por Lei</t>
  </si>
  <si>
    <t>33903962</t>
  </si>
  <si>
    <t>Serviços de Postagem de Correspondência em Geral / Entrega de Encomenda e Outras Assemelhadas</t>
  </si>
  <si>
    <t>33903974</t>
  </si>
  <si>
    <t>Hospedagens e Outras Despesas com Colaboradores Eventuais</t>
  </si>
  <si>
    <t>33903986</t>
  </si>
  <si>
    <t>Serviço de Treinamento</t>
  </si>
  <si>
    <t>33904000</t>
  </si>
  <si>
    <t>Serviços de Tecnologia da Informação e Comunicação - Pessoa Jurídica</t>
  </si>
  <si>
    <t>33904030</t>
  </si>
  <si>
    <t>33904100</t>
  </si>
  <si>
    <t>CONTRIBUIÇÕES</t>
  </si>
  <si>
    <t>33904120</t>
  </si>
  <si>
    <t>Contribuições para o CREDEQ e FEDRO</t>
  </si>
  <si>
    <t>33904700</t>
  </si>
  <si>
    <t>OBRIGAÇÕES TRIBUTÁRIAS E CONTRIBUTIVAS</t>
  </si>
  <si>
    <t>33904704</t>
  </si>
  <si>
    <t>Contribuição Previdenciária Patronal de Serviços de Terceiros</t>
  </si>
  <si>
    <t>33904900</t>
  </si>
  <si>
    <t>AUXÍLIO-TRANSPORTE</t>
  </si>
  <si>
    <t>33904901</t>
  </si>
  <si>
    <t>Servidores Civis</t>
  </si>
  <si>
    <t>33909300</t>
  </si>
  <si>
    <t>INDENIZAÇÕES E RESTITUIÇÕES</t>
  </si>
  <si>
    <t>33909305</t>
  </si>
  <si>
    <t>Ressarcimento de Despesa com Locomoção</t>
  </si>
  <si>
    <t>33910000</t>
  </si>
  <si>
    <t>33914100</t>
  </si>
  <si>
    <t>33914103</t>
  </si>
  <si>
    <t>Contribuições ao Fundo de Capacitação do Servidor Público</t>
  </si>
  <si>
    <t>40000000</t>
  </si>
  <si>
    <t>DESPESAS DE CAPITAL</t>
  </si>
  <si>
    <t>44000000</t>
  </si>
  <si>
    <t>INVESTIMENTOS</t>
  </si>
  <si>
    <t>45000000</t>
  </si>
  <si>
    <t>INVERSÕES FINANCEIRAS</t>
  </si>
  <si>
    <t>TOTAL DA UNIDADE</t>
  </si>
  <si>
    <t>TOTAL DO ÓRGÃO</t>
  </si>
  <si>
    <t xml:space="preserve"> * DADOS EXTRAÍDOS DO SIOFINET</t>
  </si>
  <si>
    <t>Comparativo da Despesa Autorizada com a Realizada por Projeto/Atividade
 Anexo 11 - Lei Federal nº 4.320/64</t>
  </si>
  <si>
    <t>Período:</t>
  </si>
  <si>
    <t>7 a 7/2020</t>
  </si>
  <si>
    <t>1780 - FUNDO FINANCEIRO DO REGIME PRÓPRIO DE PREVIDÊNCIA DO SERVIDOR - FFRPPS</t>
  </si>
  <si>
    <t>Créditos
Especiais
/ Extraordinários</t>
  </si>
  <si>
    <t>Orçado</t>
  </si>
  <si>
    <t>Reduções</t>
  </si>
  <si>
    <t>Suplementações</t>
  </si>
  <si>
    <t>Liquidada</t>
  </si>
  <si>
    <t>Não Liquidada</t>
  </si>
  <si>
    <t>Soma</t>
  </si>
  <si>
    <t>0127202007201</t>
  </si>
  <si>
    <t>PESSOAL INATIVOS E PENSIONISTAS E ENCARGOS SOCIAIS DA ALEGO</t>
  </si>
  <si>
    <t>012720200720101</t>
  </si>
  <si>
    <t>31900101(100)</t>
  </si>
  <si>
    <t>13º Salário - Inativo Civil</t>
  </si>
  <si>
    <t>31900103(100)</t>
  </si>
  <si>
    <t>Gratificações - Inativo Civil</t>
  </si>
  <si>
    <t>31900106(100)</t>
  </si>
  <si>
    <t>Proventos - Inativo Civil</t>
  </si>
  <si>
    <t>31900106(300)</t>
  </si>
  <si>
    <t>31900108(100)</t>
  </si>
  <si>
    <t>Vantagens - Inativo Civil</t>
  </si>
  <si>
    <t>31900112(100)</t>
  </si>
  <si>
    <t>Demais Descontos - Inativo Civil</t>
  </si>
  <si>
    <t>31900114(100)</t>
  </si>
  <si>
    <t>IRRF -  Aposentadorias - Inativo Civil</t>
  </si>
  <si>
    <t>31900115(100)</t>
  </si>
  <si>
    <t>Contribuições para o Fundo de Previdência Estadual - Inativo</t>
  </si>
  <si>
    <t>31900115(300)</t>
  </si>
  <si>
    <t>31900117(100)</t>
  </si>
  <si>
    <t>Contribuições para IPASGO SAÚDE - Inativo Civil</t>
  </si>
  <si>
    <t>31900121(100)</t>
  </si>
  <si>
    <t>Consignação - Empréstimos Financeiros - Inativo Civil</t>
  </si>
  <si>
    <t>31900301(100)</t>
  </si>
  <si>
    <t>13º Salário - Pensionista Civil</t>
  </si>
  <si>
    <t>31900303(100)</t>
  </si>
  <si>
    <t>Pensões - Pensionista Civil</t>
  </si>
  <si>
    <t>31900308(100)</t>
  </si>
  <si>
    <t>Demais Descontos - Pensionista Civil</t>
  </si>
  <si>
    <t>31900310(100)</t>
  </si>
  <si>
    <t>IRRF - Pensionista Civil</t>
  </si>
  <si>
    <t>31900311(300)</t>
  </si>
  <si>
    <t>Contribuições para Fundo de Previdência Estadual - Pensionis</t>
  </si>
  <si>
    <t>31900313(100)</t>
  </si>
  <si>
    <t>Contribuições para IPASGO SAÚDE - Pensionista Civil</t>
  </si>
  <si>
    <t>31900318(100)</t>
  </si>
  <si>
    <t>Consignação - Empréstimos Financeiros - Pensionista Civil</t>
  </si>
  <si>
    <t>SOMA</t>
  </si>
  <si>
    <t>0127202007204</t>
  </si>
  <si>
    <t>ENCARGOS COM BENEFÍCIOS PREVIDENCIÁRIOS PELO TCE</t>
  </si>
  <si>
    <t>012720200720401</t>
  </si>
  <si>
    <t>31909113(100)</t>
  </si>
  <si>
    <t>Demais Retenções - Pessoal Civil</t>
  </si>
  <si>
    <t>31909201(100)</t>
  </si>
  <si>
    <t>Aposentadorias e Reformas</t>
  </si>
  <si>
    <t>31909201(300)</t>
  </si>
  <si>
    <t>31909202(100)</t>
  </si>
  <si>
    <t>Pensões</t>
  </si>
  <si>
    <t>31909242(100)</t>
  </si>
  <si>
    <t>Juros sobre Diferenças Salariais</t>
  </si>
  <si>
    <t>31909279(100)</t>
  </si>
  <si>
    <t>IRRF - Despesas de Exercícios Anteriores - Inativo</t>
  </si>
  <si>
    <t>31909280(100)</t>
  </si>
  <si>
    <t>IRRF - Despesas de Exercícios Anteriores - Pensionista</t>
  </si>
  <si>
    <t>31909286(300)</t>
  </si>
  <si>
    <t>Contribuição para o Fundo de Previdência Estadual - Inativo</t>
  </si>
  <si>
    <t>31909287(300)</t>
  </si>
  <si>
    <t>Contribuição para o Fundo de Previdência Estadual - Pensioni</t>
  </si>
  <si>
    <t>0127202007205</t>
  </si>
  <si>
    <t>ENCARGOS COM BENEFÍCIOS PREVIDENCIÁRIOS PELO TCMGO</t>
  </si>
  <si>
    <t>012720200720501</t>
  </si>
  <si>
    <t>31900103(300)</t>
  </si>
  <si>
    <t>31900112(300)</t>
  </si>
  <si>
    <t>31900308(300)</t>
  </si>
  <si>
    <t>0227202007206</t>
  </si>
  <si>
    <t>ENCARGOS COM BENEFÍCIOS PREVIDENCIÁRIOS PELO TJGO</t>
  </si>
  <si>
    <t>022720200720601</t>
  </si>
  <si>
    <t>31900101(300)</t>
  </si>
  <si>
    <t>31900114(300)</t>
  </si>
  <si>
    <t>31900117(300)</t>
  </si>
  <si>
    <t>31900121(300)</t>
  </si>
  <si>
    <t>31900301(300)</t>
  </si>
  <si>
    <t>31900303(300)</t>
  </si>
  <si>
    <t>31900310(300)</t>
  </si>
  <si>
    <t>31900313(300)</t>
  </si>
  <si>
    <t>31900318(300)</t>
  </si>
  <si>
    <t>31909202(300)</t>
  </si>
  <si>
    <t>31909273(300)</t>
  </si>
  <si>
    <t>Demais Descontos de Pessoal de Exercícios Anteriores - Inati</t>
  </si>
  <si>
    <t>31909282(300)</t>
  </si>
  <si>
    <t>Consignação - Associação de Classe - Inativo</t>
  </si>
  <si>
    <t>31909283(300)</t>
  </si>
  <si>
    <t>Consignação - Associação de Classe - Pensionista</t>
  </si>
  <si>
    <t>0327202007207</t>
  </si>
  <si>
    <t>ENCARGOS COM BENEFÍCIOS PREVIDENCIÁRIOS PELO MINISTÉRIO PÚBLICO</t>
  </si>
  <si>
    <t>032720200720701</t>
  </si>
  <si>
    <t>31900108(300)</t>
  </si>
  <si>
    <t>31909279(300)</t>
  </si>
  <si>
    <t>0327202007208</t>
  </si>
  <si>
    <t>ENCARGOS COM BENEFÍCIOS PREVIDENCIÁRIOS PELA DEFENSORIA PÚBLICA</t>
  </si>
  <si>
    <t>032720200720801</t>
  </si>
  <si>
    <t>0412201007104</t>
  </si>
  <si>
    <t>ENCARGOS ESPECIAIS GERAIS</t>
  </si>
  <si>
    <t>041220100710401</t>
  </si>
  <si>
    <t>041220100710403</t>
  </si>
  <si>
    <t>33911325(300)</t>
  </si>
  <si>
    <t>Outras Obrigações Patronais - Taxa de Administração RPPS/RPP</t>
  </si>
  <si>
    <t>0927202007203</t>
  </si>
  <si>
    <t>ENCARGOS COM BENEFÍCIOS PREVIDENCIÁRIOS PELOS REGIMES PRÓPRIOS DE PREVIDÊNCIA</t>
  </si>
  <si>
    <t>092720200720301</t>
  </si>
  <si>
    <t>31900110(100)</t>
  </si>
  <si>
    <t>Inativo do Magistério</t>
  </si>
  <si>
    <t>31900305(100)</t>
  </si>
  <si>
    <t>Vantagem Pessoal - Sentenças Judiciais - Pensionista Civil</t>
  </si>
  <si>
    <t>31900305(300)</t>
  </si>
  <si>
    <t>1027202007203</t>
  </si>
  <si>
    <t>102720200720301</t>
  </si>
  <si>
    <t>1227202007203</t>
  </si>
  <si>
    <t>122720200720301</t>
  </si>
  <si>
    <t>2884601007105</t>
  </si>
  <si>
    <t>ENCARGOS JUDICIÁRIOS</t>
  </si>
  <si>
    <t>288460100710501</t>
  </si>
  <si>
    <t>31909276(100)</t>
  </si>
  <si>
    <t>Sentenças Judiciais - Inativo</t>
  </si>
  <si>
    <t>31909276(300)</t>
  </si>
  <si>
    <t>31909286(100)</t>
  </si>
  <si>
    <t>31909287(100)</t>
  </si>
  <si>
    <t>Período: Agosto a Agosto / 2020</t>
  </si>
  <si>
    <t>Devolução de Outros Descontos - Pessoal Civil</t>
  </si>
  <si>
    <t>8 a 8/2020</t>
  </si>
  <si>
    <t>31909274(300)</t>
  </si>
  <si>
    <t>Demais Descontos de Pessoal de Exercícios Anteriores - Pensi</t>
  </si>
  <si>
    <t>31901608(300)</t>
  </si>
  <si>
    <t>Devolução de Descontos Indevidos - Impostos e Contribuições</t>
  </si>
  <si>
    <t>Comparativo da Despesa Orçada, Autorizada e Realizada Segundo as Categorias Econômicas e Elementos de Despesas
 Anexo 02 - Lei Federal nº 4.320/64</t>
  </si>
  <si>
    <t>9 a 9/2020</t>
  </si>
  <si>
    <t>Difereça</t>
  </si>
  <si>
    <t>Créditos
Especiais
/Extraordinários</t>
  </si>
  <si>
    <t>30000000</t>
  </si>
  <si>
    <t>31000000</t>
  </si>
  <si>
    <t>31900000</t>
  </si>
  <si>
    <t>31901100</t>
  </si>
  <si>
    <t>31901101</t>
  </si>
  <si>
    <t>31901102</t>
  </si>
  <si>
    <t>31901103</t>
  </si>
  <si>
    <t>31901106</t>
  </si>
  <si>
    <t>31901107</t>
  </si>
  <si>
    <t>31901110</t>
  </si>
  <si>
    <t>31901113</t>
  </si>
  <si>
    <t>31901114</t>
  </si>
  <si>
    <t>31901115</t>
  </si>
  <si>
    <t>31901116</t>
  </si>
  <si>
    <t>31901117</t>
  </si>
  <si>
    <t>Férias  Abono CLT</t>
  </si>
  <si>
    <t>31901118</t>
  </si>
  <si>
    <t>31901119</t>
  </si>
  <si>
    <t>31901120</t>
  </si>
  <si>
    <t>31901121</t>
  </si>
  <si>
    <t>31901140</t>
  </si>
  <si>
    <t>31901142</t>
  </si>
  <si>
    <t>31901300</t>
  </si>
  <si>
    <t>31901301</t>
  </si>
  <si>
    <t>31901303</t>
  </si>
  <si>
    <t>31901307</t>
  </si>
  <si>
    <t>Multas e Juros sobre Obrigações Patronais</t>
  </si>
  <si>
    <t>31901318</t>
  </si>
  <si>
    <t>31901320</t>
  </si>
  <si>
    <t>31901600</t>
  </si>
  <si>
    <t>31901606</t>
  </si>
  <si>
    <t>31901610</t>
  </si>
  <si>
    <t>33000000</t>
  </si>
  <si>
    <t>33900000</t>
  </si>
  <si>
    <t>33903000</t>
  </si>
  <si>
    <t>33903607</t>
  </si>
  <si>
    <t>Manutenção, Conservação e Instalação de Máquinas, Equipamentos e/ou Utensílios de Escritório</t>
  </si>
  <si>
    <t>33903702</t>
  </si>
  <si>
    <t>Segurança, Guarda e  Vigilância</t>
  </si>
  <si>
    <t>33903704</t>
  </si>
  <si>
    <t>Mão de Obra de Estagiários ou Monitores</t>
  </si>
  <si>
    <t>33903912</t>
  </si>
  <si>
    <t>33904014</t>
  </si>
  <si>
    <t>33904028</t>
  </si>
  <si>
    <t>Outros Serviços Técnicos Especializados de Tecnologia da Informação</t>
  </si>
  <si>
    <t>33904600</t>
  </si>
  <si>
    <t>AUXÍLIO-ALIMENTAÇÃO</t>
  </si>
  <si>
    <t>33904601</t>
  </si>
  <si>
    <t>33904903</t>
  </si>
  <si>
    <t>Auxílio/Vale-Transporte para Estagiários e Jovem Aprendiz</t>
  </si>
  <si>
    <t>10 a 10/2020</t>
  </si>
  <si>
    <t>33903013</t>
  </si>
  <si>
    <t>Material de Acondicionamento e Embalagem</t>
  </si>
  <si>
    <t>33903021</t>
  </si>
  <si>
    <t>Material de Proteção e Segurança (Inclusive do Trabalho)</t>
  </si>
  <si>
    <t>33903034</t>
  </si>
  <si>
    <t>Material para Manutenção, Reparos e Conservação de Bens Móveis</t>
  </si>
  <si>
    <t>33903915</t>
  </si>
  <si>
    <t>Manutenção, Conservação e Instalação de Outros Tipos de Máquinas, Equipamentos e demais Bens Móveis</t>
  </si>
  <si>
    <t>44900000</t>
  </si>
  <si>
    <t>44905200</t>
  </si>
  <si>
    <t>EQUIPAMENTOS E MATERIAL PERMANENTE</t>
  </si>
  <si>
    <t>44905218</t>
  </si>
  <si>
    <t>Máquinas e Equipamentos Gráficos</t>
  </si>
  <si>
    <t>11 a 11/2020</t>
  </si>
  <si>
    <t>31901145</t>
  </si>
  <si>
    <t>Contribuição para o Fundo Previdenciário - Ativo Civil</t>
  </si>
  <si>
    <t>31911345</t>
  </si>
  <si>
    <t>Contribuição Patronal para o Fundo Previdenciário - Ativo Civil</t>
  </si>
  <si>
    <t>33901400</t>
  </si>
  <si>
    <t>33901401</t>
  </si>
  <si>
    <t>Diárias no Estado</t>
  </si>
  <si>
    <t>33903965</t>
  </si>
  <si>
    <t>Taxa de Administração de Contratos, Convênios e Instrumentos Congêneres</t>
  </si>
  <si>
    <t>33904702</t>
  </si>
  <si>
    <t>Contribuições para o PIS-PASEP</t>
  </si>
  <si>
    <t>12 a 12/2020</t>
  </si>
  <si>
    <t>33901403</t>
  </si>
  <si>
    <t>33903020</t>
  </si>
  <si>
    <t>Material de Tecnologia da Informação</t>
  </si>
  <si>
    <t>33903053</t>
  </si>
  <si>
    <t>Material para Sinalização de Trânsito de Veículos e Pessoas</t>
  </si>
  <si>
    <t>33903200</t>
  </si>
  <si>
    <t>MATERIAL, BEM OU SERVIÇO PARA DISTRIBUIÇÃO GRATUITA</t>
  </si>
  <si>
    <t>33903212</t>
  </si>
  <si>
    <t>Presentes Diversos</t>
  </si>
  <si>
    <t>33903641</t>
  </si>
  <si>
    <t>Conservação, Reparos e Manutenção de Imóveis</t>
  </si>
  <si>
    <t>33903707</t>
  </si>
  <si>
    <t>Serviços de Transporte</t>
  </si>
  <si>
    <t>33903931</t>
  </si>
  <si>
    <t>Serviço de Telefonia Fixa</t>
  </si>
  <si>
    <t>33903936</t>
  </si>
  <si>
    <t>Outros Serviços Técnicos Profissionais</t>
  </si>
  <si>
    <t>33903957</t>
  </si>
  <si>
    <t>Limpeza, Higienização, Lavanderia, Esterilização e/ou Desinsetização</t>
  </si>
  <si>
    <t>33903966</t>
  </si>
  <si>
    <t>Serviços de Confecção de Material de Sinalização Visual e Identificação Pessoal/Profissional/Patrimonial</t>
  </si>
  <si>
    <t>33904706</t>
  </si>
  <si>
    <t>Taxas e Licenças (Administrativas/Judiciais/CREA/Prefeitura)</t>
  </si>
  <si>
    <t>33909301</t>
  </si>
  <si>
    <t>Indenizações</t>
  </si>
  <si>
    <t>44905211</t>
  </si>
  <si>
    <t>Equipamentos de Tecnologia da Informação</t>
  </si>
  <si>
    <t>44905222</t>
  </si>
  <si>
    <t>Máquinas, Utensílios e Equipamentos Diversos</t>
  </si>
  <si>
    <t>1 a 1/2021</t>
  </si>
  <si>
    <t>31909200</t>
  </si>
  <si>
    <t>DESPESAS DE EXERCÍCIOS ANTERIORES</t>
  </si>
  <si>
    <t>31909204</t>
  </si>
  <si>
    <t>Outros Benefícios Previdenciários</t>
  </si>
  <si>
    <t>31909207</t>
  </si>
  <si>
    <t>Vencimentos e Vantagens Fixas - Pessoal Civil</t>
  </si>
  <si>
    <t>31909211</t>
  </si>
  <si>
    <t>Demais Obrigações Patronais</t>
  </si>
  <si>
    <t>33903925</t>
  </si>
  <si>
    <t>Serviço de Áudio, Vídeo e Foto</t>
  </si>
  <si>
    <t>33909200</t>
  </si>
  <si>
    <t>33909250</t>
  </si>
  <si>
    <t>Locação de imóveis</t>
  </si>
  <si>
    <t>01 a 01/2021</t>
  </si>
  <si>
    <t>2 a 2/2021</t>
  </si>
  <si>
    <t>31901618</t>
  </si>
  <si>
    <t>Hora-Aula Ministrada - Defensoria Pública</t>
  </si>
  <si>
    <t>31909272</t>
  </si>
  <si>
    <t>Demais Descontos de Pessoal de Exercícios Anteriores - Ativo</t>
  </si>
  <si>
    <t>33903052</t>
  </si>
  <si>
    <t>Material de Emergência e Prevenção de Acidentes de Público em Imóveis e Veículos</t>
  </si>
  <si>
    <t>33904705</t>
  </si>
  <si>
    <t>ISSQN, IPTU, ITU e Taxas de Limpeza Pública</t>
  </si>
  <si>
    <t>33909254</t>
  </si>
  <si>
    <t>Serviços de Telefonia Fixa e Celular</t>
  </si>
  <si>
    <t>02 a 02/2021</t>
  </si>
  <si>
    <t>3 a 3/2021</t>
  </si>
  <si>
    <t>33900800</t>
  </si>
  <si>
    <t>OUTROS BENEFÍCIOS ASSISTENCIAIS DO SERVIDOR OU DO MILITAR</t>
  </si>
  <si>
    <t>33900809</t>
  </si>
  <si>
    <t>Auxílio Funeral - Inativo Civil</t>
  </si>
  <si>
    <t>03 a 03/2021</t>
  </si>
  <si>
    <t>4 a 4/2021</t>
  </si>
  <si>
    <t>33903042</t>
  </si>
  <si>
    <t>Uniformes e Vestuário em Geral</t>
  </si>
  <si>
    <t>33903951</t>
  </si>
  <si>
    <t>Seguros ( Pessoais / Bens Móveis e Imóveis )</t>
  </si>
  <si>
    <t>04 a 04/2021</t>
  </si>
  <si>
    <t>Contribuições para Fundo de Previdência Estadual - Pensionistas</t>
  </si>
  <si>
    <t>5 a 5/2021</t>
  </si>
  <si>
    <t>33903054</t>
  </si>
  <si>
    <t>Material para Identificação de Pessoas, Veículos, Objetos, entre Outros Bens</t>
  </si>
  <si>
    <t>33903100</t>
  </si>
  <si>
    <t>PREMIAÇÕES CULTURAIS, ARTÍSTICAS, CIENTÍFICAS, DESPORTIVAS E OUTRAS</t>
  </si>
  <si>
    <t>33903101</t>
  </si>
  <si>
    <t>Prêmios, Medalhas e Troféus</t>
  </si>
  <si>
    <t>05 a 05/2021</t>
  </si>
  <si>
    <t>6 a 6/2021</t>
  </si>
  <si>
    <t>06 a 06/2021</t>
  </si>
  <si>
    <t>7 a 7/2021</t>
  </si>
  <si>
    <t>33909100</t>
  </si>
  <si>
    <t>SENTENÇAS JUDICIAIS</t>
  </si>
  <si>
    <t>33909103</t>
  </si>
  <si>
    <t>Sentenças Indenizatórias</t>
  </si>
  <si>
    <t>44905204</t>
  </si>
  <si>
    <t>Aparelhos e Equipamentos de Medição e Orientação</t>
  </si>
  <si>
    <t>44905214</t>
  </si>
  <si>
    <t>Equipamentos para Áudio, Vídeo e Foto</t>
  </si>
  <si>
    <t>44905224</t>
  </si>
  <si>
    <t>Mobiliário em Geral</t>
  </si>
  <si>
    <t>07 a 07/2021</t>
  </si>
  <si>
    <t>8 a 8/2021</t>
  </si>
  <si>
    <t>08 a 08/2021</t>
  </si>
  <si>
    <t>9 a 9/2021</t>
  </si>
  <si>
    <t>31901139</t>
  </si>
  <si>
    <t>Contribuições para os Fundos de Previdência de Municípios - Ativo Civil</t>
  </si>
  <si>
    <t>31901317</t>
  </si>
  <si>
    <t>Contribuição Patronal para Fundos de Previdência de Municípios</t>
  </si>
  <si>
    <t>09 a 09/2021</t>
  </si>
  <si>
    <t>10 a 10/2021</t>
  </si>
  <si>
    <t>33903045</t>
  </si>
  <si>
    <t>Material para Impressão e Cópia de Documentos</t>
  </si>
  <si>
    <t>33903055</t>
  </si>
  <si>
    <t>Material Educativo e/ou Cultural</t>
  </si>
  <si>
    <t>44905228</t>
  </si>
  <si>
    <t>Peças Não Incorporáveis a Imóveis</t>
  </si>
  <si>
    <t>11 a 11/2021</t>
  </si>
  <si>
    <t>33903048</t>
  </si>
  <si>
    <t>Sementes, Mudas de Plantas e Insumos</t>
  </si>
  <si>
    <t>12 a 12/2021</t>
  </si>
  <si>
    <t xml:space="preserve">Tabela I – Demonstrativo da Despesa com Pessoal </t>
  </si>
  <si>
    <t xml:space="preserve">Estado de Goiás – Defensoria Pública do Estado </t>
  </si>
  <si>
    <t>RELATÓRIO DE GESTÃO FISCAL</t>
  </si>
  <si>
    <t xml:space="preserve">DEMONSTRATIVO DA DESPESA COM PESSOAL </t>
  </si>
  <si>
    <t>ORÇAMENTOS FISCAL E DA SEGURIDADE SOCIAL</t>
  </si>
  <si>
    <t>3º Quadrimestre de 2021 - janeiro/2021 a dezembro/2021</t>
  </si>
  <si>
    <t>RGF - Anexo I (LRF. art. 55, inciso I, alínea "a")</t>
  </si>
  <si>
    <t>DESPESA COM PESSOAL</t>
  </si>
  <si>
    <t xml:space="preserve">Despesas Executadas com Pessoal </t>
  </si>
  <si>
    <t>DESPESAS EXECUTADAS (Últimos 12 meses)</t>
  </si>
  <si>
    <t>INSCRITAS EM</t>
  </si>
  <si>
    <t xml:space="preserve">LIQUIDADAS </t>
  </si>
  <si>
    <t>Janeiro/21</t>
  </si>
  <si>
    <t>Fevereiro/21</t>
  </si>
  <si>
    <t>Março/21</t>
  </si>
  <si>
    <t>Abril/21</t>
  </si>
  <si>
    <t>Maio/21</t>
  </si>
  <si>
    <t>Junho/21</t>
  </si>
  <si>
    <t>Julho/21</t>
  </si>
  <si>
    <t>Agosto/21</t>
  </si>
  <si>
    <t>Setembro/21
(DPE)</t>
  </si>
  <si>
    <t>Outubro/21
(DPE)</t>
  </si>
  <si>
    <t>Novembro/21
(DPE)</t>
  </si>
  <si>
    <t>Dezembro/21
(DPE)</t>
  </si>
  <si>
    <t xml:space="preserve"> RESTOS A PAGAR</t>
  </si>
  <si>
    <t>(ÚLTIMOS</t>
  </si>
  <si>
    <t xml:space="preserve">NÃO </t>
  </si>
  <si>
    <t>12 MESES)</t>
  </si>
  <si>
    <t xml:space="preserve"> PROCESSADOS</t>
  </si>
  <si>
    <t>(a)</t>
  </si>
  <si>
    <t>(b)</t>
  </si>
  <si>
    <t>(c = a + b)</t>
  </si>
  <si>
    <t>DESPESA BRUTA COM PESSOAL (I)</t>
  </si>
  <si>
    <t xml:space="preserve"> Pessoal Ativo</t>
  </si>
  <si>
    <t xml:space="preserve">      Vencimentos, Vantagens e Outras Despesas Variáveis</t>
  </si>
  <si>
    <t xml:space="preserve">      Obrigações Patronais</t>
  </si>
  <si>
    <t xml:space="preserve">      Benefícios Previdenciários</t>
  </si>
  <si>
    <t>Pessoal Inativo e Pensionistas</t>
  </si>
  <si>
    <t xml:space="preserve">      Aposentadorias, Reserva e Reformas</t>
  </si>
  <si>
    <t xml:space="preserve">      Pensões</t>
  </si>
  <si>
    <t xml:space="preserve">      Outros Benefícios Previdenciários</t>
  </si>
  <si>
    <t>Outras Despesas de Pessoal decorrentes de Contratos de Terceirização (§ 1º do art. 18 da LRF)</t>
  </si>
  <si>
    <t xml:space="preserve">Despesa com Pessoal não Executada Orçamentariamente </t>
  </si>
  <si>
    <t xml:space="preserve">DESPESAS NÃO COMPUTADAS (II) (§ 1º do art. 19 da LRF) 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</si>
  <si>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</si>
  <si>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</si>
  <si>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</si>
  <si>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Inativos e Pensionistas com Recursos Vinculados</t>
  </si>
  <si>
    <t>DESPESA LÍQUIDA COM PESSOAL (III) = (I - II)</t>
  </si>
  <si>
    <t>Fonte: SIOFI-NET / SCG / SECRETARIA DE ECONOMIA-GO</t>
  </si>
  <si>
    <t>Notas Explicativas ao RGF 3º Quadrimestre/2021:</t>
  </si>
  <si>
    <t xml:space="preserve">1) A metodologia utilizada para elaboração do Relatório de Gestão Fiscal relativo ao III Quadrimestre/2021 está de acordo o Manual de Demonstrativos Fiscais- MDF </t>
  </si>
  <si>
    <t>(11ª Edição) editado pela Secretaria do Tesouro Nacional (STN).</t>
  </si>
  <si>
    <t>2) Com vistas a atender o que disciplina a Resolução Normativa nº 009/2016 do Tribunal de Contas do Estado de Goiás, foram utilizadas as diretrizes ali estabelecidas.</t>
  </si>
  <si>
    <t xml:space="preserve">3) A LRF por ser anterior à EC 45/2004 que conferiu autonomia às defensorias estaduais, não contemplou ali limites específicos. Por isso, os valores que compõem </t>
  </si>
  <si>
    <t>seus demonstrativos de  “despesas com pessoal”, “disponibilidade de caixa e dos restos a pagar”além do “simplificado” não contém preenchimento nem campo de limites.</t>
  </si>
  <si>
    <t>4) O demonstrativo de despesas com pessoal contempla os inativos e pensionistas que foram executados pela Goiasprev, ainda que não haja descentralização orçamentária entre a Defensoria Pública e o órgão gestor previdenciário.</t>
  </si>
  <si>
    <t>5) Considerando a edição da Lei Complementar nº 131/2017-GO, Art. 1º, § 3º, foi computado na linha "Inativos e Pensionistas com Recursos Vinculados" a totalidade dos valores relativos às contribuições previdenciárias.</t>
  </si>
  <si>
    <t>6) As Despesas Computadas com "Inativos e Pensionistas com Recursos Vinculados" foram descontadas até o limite calculado na linha "Pessoal Inativo e Pensionista", em observância à regra de que o valor da linha“INATIVOS E PENSIONISTAS COM RECURSOS VINCULADOS” não deve ser maior que o valor da linha “PESSOAL INATIVO E PENSIONISTA" .</t>
  </si>
  <si>
    <t>7) Para o exercício 2021 as "Despesas de Exercícios Anteriores" foram computadas no quadrimestre de sua referência e não acumuladamente no 3º quadrimestre como prevê o preenchimento automático deste relatório através da Matriz de Saldos Contábeis (MSC) no Sistema de Informações Contábeis e Fiscais (SICONFI).</t>
  </si>
  <si>
    <t>Goiânia, 27 de janeiro de  2022</t>
  </si>
  <si>
    <t>Domílson Rabelo da Silva Júnior 
Defensor Público- Geral do Estado de Goiás 
CPF nº 707.616.801-44</t>
  </si>
  <si>
    <t>Thales França de Souza 
Contador - CRC GO-023219/O-1
CPF nº 032.797.425-79</t>
  </si>
  <si>
    <t>Marcelo Graciano Soares 
Diretor de  Administração e Planejamento 
CPF nº 006.485.371-37</t>
  </si>
  <si>
    <t>Danilo Molinari Silva 
Diretor de Controle Interno 
CPF nº 783.110.551-49</t>
  </si>
  <si>
    <t>DEMONSTRATIVO DA DESPESA COM PESSOAL</t>
  </si>
  <si>
    <t>CAMPO</t>
  </si>
  <si>
    <t>DESPESAS EXECUTADAS
(Últimos 12 Meses)</t>
  </si>
  <si>
    <t>LIQUIDADAS (a)</t>
  </si>
  <si>
    <t>INSCRITAS EM RESTOS A PAGAR NÃO PROCESSADOS  (b)</t>
  </si>
  <si>
    <t>TOTAL (c = a + b)</t>
  </si>
  <si>
    <t>Pessoal Ativo</t>
  </si>
  <si>
    <t xml:space="preserve">DESPESAS NÃO COMPUTADAS (§ 1º, art. 19 da LRF) (II) 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</si>
</sst>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[$-416]#,##0.00"/>
    <numFmt numFmtId="166" formatCode="* #,##0.00\ ;\-* #,##0.00\ ;* \-#\ ;@\ "/>
    <numFmt numFmtId="167" formatCode="#,##0.00\ ;\-#,##0.00\ "/>
    <numFmt numFmtId="168" formatCode="&quot;R$ &quot;#,##0.00\ ;[Red]&quot;(R$ &quot;#,##0.00\)"/>
    <numFmt numFmtId="169" formatCode="#,##0.00;\-#,##0.00;0.00"/>
  </numFmts>
  <fonts count="79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26"/>
      <name val="Arial"/>
      <family val="2"/>
    </font>
    <font>
      <sz val="10"/>
      <color indexed="53"/>
      <name val="Arial"/>
      <family val="2"/>
    </font>
    <font>
      <u val="single"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sz val="5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6"/>
      <name val="Times New Roman"/>
      <family val="1"/>
    </font>
    <font>
      <b/>
      <sz val="5"/>
      <name val="Times New Roman"/>
      <family val="1"/>
    </font>
    <font>
      <b/>
      <sz val="6"/>
      <color indexed="9"/>
      <name val="Times New Roman"/>
      <family val="1"/>
    </font>
    <font>
      <sz val="5"/>
      <color indexed="8"/>
      <name val="arial-font-1.0.0"/>
      <family val="0"/>
    </font>
    <font>
      <sz val="11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arial-font-1.0.0"/>
      <family val="2"/>
    </font>
    <font>
      <sz val="13"/>
      <color indexed="8"/>
      <name val="arial-font-1.0.0"/>
      <family val="2"/>
    </font>
    <font>
      <b/>
      <sz val="8"/>
      <color indexed="8"/>
      <name val="arial-font-1.0.0"/>
      <family val="2"/>
    </font>
    <font>
      <sz val="7"/>
      <color indexed="8"/>
      <name val="arial-font-1.0.0"/>
      <family val="2"/>
    </font>
    <font>
      <b/>
      <sz val="7"/>
      <color indexed="8"/>
      <name val="arial-font-1.0.0"/>
      <family val="2"/>
    </font>
    <font>
      <sz val="6"/>
      <color indexed="8"/>
      <name val="arial-font-1.0.0"/>
      <family val="2"/>
    </font>
    <font>
      <b/>
      <sz val="5"/>
      <color indexed="8"/>
      <name val="arial-font-1.0.0"/>
      <family val="0"/>
    </font>
    <font>
      <b/>
      <sz val="13"/>
      <color indexed="8"/>
      <name val="arial-font-1.0.0"/>
      <family val="0"/>
    </font>
    <font>
      <b/>
      <sz val="6"/>
      <color indexed="8"/>
      <name val="arial-font-1.0.0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2"/>
      <color indexed="53"/>
      <name val="Arial"/>
      <family val="2"/>
    </font>
    <font>
      <sz val="12"/>
      <color indexed="6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b/>
      <sz val="7"/>
      <color indexed="8"/>
      <name val="Arial"/>
      <family val="2"/>
    </font>
    <font>
      <sz val="12"/>
      <color indexed="63"/>
      <name val="Arial"/>
      <family val="2"/>
    </font>
    <font>
      <sz val="7"/>
      <color indexed="6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dashed">
        <color indexed="22"/>
      </right>
      <top style="thin">
        <color indexed="8"/>
      </top>
      <bottom style="dashed">
        <color indexed="22"/>
      </bottom>
    </border>
    <border>
      <left style="dashed">
        <color indexed="22"/>
      </left>
      <right style="dashed">
        <color indexed="22"/>
      </right>
      <top style="thin">
        <color indexed="8"/>
      </top>
      <bottom style="dashed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22"/>
      </bottom>
    </border>
    <border>
      <left style="thin">
        <color indexed="8"/>
      </left>
      <right style="dashed">
        <color indexed="22"/>
      </right>
      <top style="dashed">
        <color indexed="22"/>
      </top>
      <bottom style="dashed">
        <color indexed="22"/>
      </bottom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thin">
        <color indexed="8"/>
      </left>
      <right style="dashed">
        <color indexed="22"/>
      </right>
      <top style="dashed">
        <color indexed="22"/>
      </top>
      <bottom style="thin">
        <color indexed="8"/>
      </bottom>
    </border>
    <border>
      <left style="dashed">
        <color indexed="22"/>
      </left>
      <right style="dashed">
        <color indexed="22"/>
      </right>
      <top style="dashed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2"/>
      </top>
      <bottom style="thin">
        <color indexed="8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 style="medium">
        <color indexed="8"/>
      </right>
      <top>
        <color indexed="63"/>
      </top>
      <bottom style="dashed">
        <color indexed="8"/>
      </bottom>
    </border>
    <border>
      <left style="medium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medium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 style="dashed">
        <color indexed="8"/>
      </right>
      <top style="dashed">
        <color indexed="8"/>
      </top>
      <bottom style="medium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medium">
        <color indexed="8"/>
      </bottom>
    </border>
    <border>
      <left style="dashed">
        <color indexed="8"/>
      </left>
      <right style="medium">
        <color indexed="8"/>
      </right>
      <top style="dashed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medium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medium">
        <color indexed="8"/>
      </top>
      <bottom style="dashed">
        <color indexed="8"/>
      </bottom>
    </border>
    <border>
      <left style="dashed">
        <color indexed="8"/>
      </left>
      <right style="medium">
        <color indexed="8"/>
      </right>
      <top style="medium">
        <color indexed="8"/>
      </top>
      <bottom style="dashed">
        <color indexed="8"/>
      </bottom>
    </border>
    <border>
      <left style="medium">
        <color indexed="8"/>
      </left>
      <right style="dashed">
        <color indexed="8"/>
      </right>
      <top>
        <color indexed="63"/>
      </top>
      <bottom style="medium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medium">
        <color indexed="8"/>
      </bottom>
    </border>
    <border>
      <left style="dashed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>
        <color indexed="63"/>
      </bottom>
    </border>
    <border>
      <left style="dashed">
        <color indexed="8"/>
      </left>
      <right style="medium">
        <color indexed="8"/>
      </right>
      <top style="dashed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8" fillId="29" borderId="1" applyNumberFormat="0" applyAlignment="0" applyProtection="0"/>
    <xf numFmtId="0" fontId="1" fillId="0" borderId="0">
      <alignment/>
      <protection/>
    </xf>
    <xf numFmtId="0" fontId="69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71" fillId="21" borderId="5" applyNumberFormat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</cellStyleXfs>
  <cellXfs count="576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4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3" fillId="33" borderId="0" xfId="0" applyNumberFormat="1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3" fillId="33" borderId="12" xfId="0" applyNumberFormat="1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vertical="center"/>
    </xf>
    <xf numFmtId="4" fontId="3" fillId="33" borderId="12" xfId="0" applyNumberFormat="1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vertical="center"/>
    </xf>
    <xf numFmtId="4" fontId="3" fillId="33" borderId="11" xfId="0" applyNumberFormat="1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Alignment="1">
      <alignment wrapText="1"/>
    </xf>
    <xf numFmtId="4" fontId="3" fillId="33" borderId="0" xfId="0" applyNumberFormat="1" applyFont="1" applyFill="1" applyAlignment="1">
      <alignment/>
    </xf>
    <xf numFmtId="49" fontId="3" fillId="33" borderId="0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right" vertical="center"/>
    </xf>
    <xf numFmtId="164" fontId="3" fillId="33" borderId="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4" fontId="2" fillId="33" borderId="0" xfId="0" applyNumberFormat="1" applyFont="1" applyFill="1" applyAlignment="1">
      <alignment wrapText="1"/>
    </xf>
    <xf numFmtId="0" fontId="3" fillId="33" borderId="16" xfId="0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39" fontId="4" fillId="33" borderId="10" xfId="0" applyNumberFormat="1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left" vertical="top" indent="12" shrinkToFit="1"/>
    </xf>
    <xf numFmtId="49" fontId="3" fillId="33" borderId="12" xfId="0" applyNumberFormat="1" applyFont="1" applyFill="1" applyBorder="1" applyAlignment="1">
      <alignment wrapText="1"/>
    </xf>
    <xf numFmtId="164" fontId="3" fillId="33" borderId="12" xfId="0" applyNumberFormat="1" applyFont="1" applyFill="1" applyBorder="1" applyAlignment="1">
      <alignment horizontal="center" wrapText="1"/>
    </xf>
    <xf numFmtId="4" fontId="3" fillId="33" borderId="12" xfId="0" applyNumberFormat="1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4" fontId="3" fillId="33" borderId="18" xfId="0" applyNumberFormat="1" applyFont="1" applyFill="1" applyBorder="1" applyAlignment="1">
      <alignment horizontal="center" wrapText="1"/>
    </xf>
    <xf numFmtId="4" fontId="3" fillId="33" borderId="19" xfId="0" applyNumberFormat="1" applyFont="1" applyFill="1" applyBorder="1" applyAlignment="1">
      <alignment wrapText="1"/>
    </xf>
    <xf numFmtId="4" fontId="3" fillId="33" borderId="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49" fontId="1" fillId="33" borderId="0" xfId="0" applyNumberFormat="1" applyFont="1" applyFill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2" fontId="5" fillId="33" borderId="15" xfId="0" applyNumberFormat="1" applyFont="1" applyFill="1" applyBorder="1" applyAlignment="1">
      <alignment vertical="center" shrinkToFit="1"/>
    </xf>
    <xf numFmtId="4" fontId="2" fillId="33" borderId="0" xfId="0" applyNumberFormat="1" applyFont="1" applyFill="1" applyAlignment="1">
      <alignment/>
    </xf>
    <xf numFmtId="4" fontId="3" fillId="33" borderId="0" xfId="0" applyNumberFormat="1" applyFont="1" applyFill="1" applyBorder="1" applyAlignment="1">
      <alignment vertical="center" wrapText="1"/>
    </xf>
    <xf numFmtId="1" fontId="3" fillId="33" borderId="0" xfId="0" applyNumberFormat="1" applyFont="1" applyFill="1" applyBorder="1" applyAlignment="1">
      <alignment horizontal="center" vertical="center" wrapText="1"/>
    </xf>
    <xf numFmtId="14" fontId="3" fillId="33" borderId="0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49" fontId="3" fillId="33" borderId="21" xfId="0" applyNumberFormat="1" applyFont="1" applyFill="1" applyBorder="1" applyAlignment="1">
      <alignment horizontal="center" vertical="center" wrapText="1"/>
    </xf>
    <xf numFmtId="4" fontId="4" fillId="33" borderId="21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1" fontId="6" fillId="33" borderId="0" xfId="0" applyNumberFormat="1" applyFont="1" applyFill="1" applyBorder="1" applyAlignment="1">
      <alignment horizontal="center" vertical="center" wrapText="1"/>
    </xf>
    <xf numFmtId="164" fontId="6" fillId="33" borderId="0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" fontId="4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14" fontId="3" fillId="33" borderId="22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vertical="center" wrapText="1"/>
    </xf>
    <xf numFmtId="0" fontId="3" fillId="33" borderId="18" xfId="0" applyFont="1" applyFill="1" applyBorder="1" applyAlignment="1">
      <alignment horizontal="center" vertical="center" wrapText="1"/>
    </xf>
    <xf numFmtId="4" fontId="1" fillId="33" borderId="0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Alignment="1">
      <alignment horizontal="center"/>
    </xf>
    <xf numFmtId="166" fontId="3" fillId="33" borderId="0" xfId="52" applyFont="1" applyFill="1" applyBorder="1" applyAlignment="1" applyProtection="1">
      <alignment horizontal="center"/>
      <protection/>
    </xf>
    <xf numFmtId="166" fontId="3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 vertical="center" wrapText="1"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 applyProtection="1">
      <alignment horizontal="center" vertical="center" wrapText="1"/>
      <protection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Border="1" applyAlignment="1" applyProtection="1">
      <alignment horizontal="center" vertical="center" wrapText="1"/>
      <protection/>
    </xf>
    <xf numFmtId="0" fontId="14" fillId="33" borderId="0" xfId="0" applyFont="1" applyFill="1" applyBorder="1" applyAlignment="1" applyProtection="1">
      <alignment horizontal="center" vertical="center" wrapText="1"/>
      <protection/>
    </xf>
    <xf numFmtId="0" fontId="15" fillId="33" borderId="0" xfId="0" applyFont="1" applyFill="1" applyBorder="1" applyAlignment="1">
      <alignment horizontal="center" vertical="center"/>
    </xf>
    <xf numFmtId="0" fontId="16" fillId="33" borderId="24" xfId="0" applyFont="1" applyFill="1" applyBorder="1" applyAlignment="1" applyProtection="1">
      <alignment horizontal="center" vertical="center" wrapText="1"/>
      <protection/>
    </xf>
    <xf numFmtId="0" fontId="16" fillId="33" borderId="25" xfId="0" applyFont="1" applyFill="1" applyBorder="1" applyAlignment="1" applyProtection="1">
      <alignment horizontal="left" vertical="center" wrapText="1"/>
      <protection/>
    </xf>
    <xf numFmtId="4" fontId="16" fillId="33" borderId="25" xfId="0" applyNumberFormat="1" applyFont="1" applyFill="1" applyBorder="1" applyAlignment="1" applyProtection="1">
      <alignment horizontal="right" vertical="center" wrapText="1"/>
      <protection/>
    </xf>
    <xf numFmtId="4" fontId="16" fillId="34" borderId="25" xfId="0" applyNumberFormat="1" applyFont="1" applyFill="1" applyBorder="1" applyAlignment="1" applyProtection="1">
      <alignment horizontal="right" vertical="center" wrapText="1"/>
      <protection/>
    </xf>
    <xf numFmtId="4" fontId="16" fillId="33" borderId="26" xfId="0" applyNumberFormat="1" applyFont="1" applyFill="1" applyBorder="1" applyAlignment="1" applyProtection="1">
      <alignment horizontal="right" vertical="center" wrapText="1"/>
      <protection/>
    </xf>
    <xf numFmtId="0" fontId="13" fillId="33" borderId="25" xfId="0" applyFont="1" applyFill="1" applyBorder="1" applyAlignment="1">
      <alignment/>
    </xf>
    <xf numFmtId="0" fontId="17" fillId="34" borderId="27" xfId="0" applyFont="1" applyFill="1" applyBorder="1" applyAlignment="1" applyProtection="1">
      <alignment horizontal="center" vertical="center" wrapText="1"/>
      <protection/>
    </xf>
    <xf numFmtId="0" fontId="17" fillId="34" borderId="28" xfId="0" applyFont="1" applyFill="1" applyBorder="1" applyAlignment="1" applyProtection="1">
      <alignment horizontal="left" vertical="center" wrapText="1"/>
      <protection/>
    </xf>
    <xf numFmtId="4" fontId="16" fillId="34" borderId="28" xfId="0" applyNumberFormat="1" applyFont="1" applyFill="1" applyBorder="1" applyAlignment="1" applyProtection="1">
      <alignment horizontal="right" vertical="center" wrapText="1"/>
      <protection/>
    </xf>
    <xf numFmtId="4" fontId="17" fillId="34" borderId="28" xfId="0" applyNumberFormat="1" applyFont="1" applyFill="1" applyBorder="1" applyAlignment="1" applyProtection="1">
      <alignment horizontal="right" vertical="center" wrapText="1"/>
      <protection/>
    </xf>
    <xf numFmtId="4" fontId="17" fillId="34" borderId="29" xfId="0" applyNumberFormat="1" applyFont="1" applyFill="1" applyBorder="1" applyAlignment="1" applyProtection="1">
      <alignment horizontal="right" vertical="center" wrapText="1"/>
      <protection/>
    </xf>
    <xf numFmtId="4" fontId="13" fillId="34" borderId="28" xfId="0" applyNumberFormat="1" applyFont="1" applyFill="1" applyBorder="1" applyAlignment="1">
      <alignment/>
    </xf>
    <xf numFmtId="0" fontId="16" fillId="33" borderId="27" xfId="0" applyFont="1" applyFill="1" applyBorder="1" applyAlignment="1" applyProtection="1">
      <alignment horizontal="center" vertical="center" wrapText="1"/>
      <protection/>
    </xf>
    <xf numFmtId="0" fontId="16" fillId="33" borderId="28" xfId="0" applyFont="1" applyFill="1" applyBorder="1" applyAlignment="1" applyProtection="1">
      <alignment horizontal="left" vertical="center" wrapText="1"/>
      <protection/>
    </xf>
    <xf numFmtId="4" fontId="16" fillId="33" borderId="28" xfId="0" applyNumberFormat="1" applyFont="1" applyFill="1" applyBorder="1" applyAlignment="1" applyProtection="1">
      <alignment horizontal="right" vertical="center" wrapText="1"/>
      <protection/>
    </xf>
    <xf numFmtId="4" fontId="16" fillId="33" borderId="29" xfId="0" applyNumberFormat="1" applyFont="1" applyFill="1" applyBorder="1" applyAlignment="1" applyProtection="1">
      <alignment horizontal="right" vertical="center" wrapText="1"/>
      <protection/>
    </xf>
    <xf numFmtId="0" fontId="13" fillId="33" borderId="28" xfId="0" applyFont="1" applyFill="1" applyBorder="1" applyAlignment="1">
      <alignment/>
    </xf>
    <xf numFmtId="4" fontId="16" fillId="34" borderId="29" xfId="0" applyNumberFormat="1" applyFont="1" applyFill="1" applyBorder="1" applyAlignment="1" applyProtection="1">
      <alignment horizontal="right" vertical="center" wrapText="1"/>
      <protection/>
    </xf>
    <xf numFmtId="0" fontId="16" fillId="34" borderId="27" xfId="0" applyFont="1" applyFill="1" applyBorder="1" applyAlignment="1" applyProtection="1">
      <alignment horizontal="center" vertical="center" wrapText="1"/>
      <protection/>
    </xf>
    <xf numFmtId="0" fontId="16" fillId="34" borderId="28" xfId="0" applyFont="1" applyFill="1" applyBorder="1" applyAlignment="1" applyProtection="1">
      <alignment horizontal="left" vertical="center" wrapText="1"/>
      <protection/>
    </xf>
    <xf numFmtId="167" fontId="13" fillId="34" borderId="28" xfId="0" applyNumberFormat="1" applyFont="1" applyFill="1" applyBorder="1" applyAlignment="1">
      <alignment/>
    </xf>
    <xf numFmtId="4" fontId="13" fillId="34" borderId="28" xfId="0" applyNumberFormat="1" applyFont="1" applyFill="1" applyBorder="1" applyAlignment="1">
      <alignment horizontal="right"/>
    </xf>
    <xf numFmtId="0" fontId="16" fillId="35" borderId="27" xfId="0" applyFont="1" applyFill="1" applyBorder="1" applyAlignment="1" applyProtection="1">
      <alignment horizontal="center" vertical="center" wrapText="1"/>
      <protection/>
    </xf>
    <xf numFmtId="0" fontId="16" fillId="35" borderId="28" xfId="0" applyFont="1" applyFill="1" applyBorder="1" applyAlignment="1" applyProtection="1">
      <alignment horizontal="left" vertical="center" wrapText="1"/>
      <protection/>
    </xf>
    <xf numFmtId="4" fontId="16" fillId="35" borderId="28" xfId="0" applyNumberFormat="1" applyFont="1" applyFill="1" applyBorder="1" applyAlignment="1" applyProtection="1">
      <alignment horizontal="right" vertical="center" wrapText="1"/>
      <protection/>
    </xf>
    <xf numFmtId="4" fontId="16" fillId="35" borderId="29" xfId="0" applyNumberFormat="1" applyFont="1" applyFill="1" applyBorder="1" applyAlignment="1" applyProtection="1">
      <alignment horizontal="right" vertical="center" wrapText="1"/>
      <protection/>
    </xf>
    <xf numFmtId="4" fontId="18" fillId="35" borderId="28" xfId="0" applyNumberFormat="1" applyFont="1" applyFill="1" applyBorder="1" applyAlignment="1">
      <alignment/>
    </xf>
    <xf numFmtId="4" fontId="17" fillId="35" borderId="28" xfId="0" applyNumberFormat="1" applyFont="1" applyFill="1" applyBorder="1" applyAlignment="1" applyProtection="1">
      <alignment horizontal="right" vertical="center" wrapText="1"/>
      <protection/>
    </xf>
    <xf numFmtId="4" fontId="19" fillId="35" borderId="29" xfId="0" applyNumberFormat="1" applyFont="1" applyFill="1" applyBorder="1" applyAlignment="1" applyProtection="1">
      <alignment horizontal="right" vertical="center" wrapText="1"/>
      <protection/>
    </xf>
    <xf numFmtId="4" fontId="20" fillId="33" borderId="0" xfId="0" applyNumberFormat="1" applyFont="1" applyFill="1" applyBorder="1" applyAlignment="1">
      <alignment horizontal="right"/>
    </xf>
    <xf numFmtId="4" fontId="13" fillId="35" borderId="28" xfId="0" applyNumberFormat="1" applyFont="1" applyFill="1" applyBorder="1" applyAlignment="1">
      <alignment/>
    </xf>
    <xf numFmtId="0" fontId="13" fillId="34" borderId="28" xfId="0" applyFont="1" applyFill="1" applyBorder="1" applyAlignment="1">
      <alignment/>
    </xf>
    <xf numFmtId="0" fontId="16" fillId="36" borderId="27" xfId="0" applyFont="1" applyFill="1" applyBorder="1" applyAlignment="1" applyProtection="1">
      <alignment horizontal="center" vertical="center" wrapText="1"/>
      <protection/>
    </xf>
    <xf numFmtId="0" fontId="16" fillId="36" borderId="28" xfId="0" applyFont="1" applyFill="1" applyBorder="1" applyAlignment="1" applyProtection="1">
      <alignment horizontal="left" vertical="center" wrapText="1"/>
      <protection/>
    </xf>
    <xf numFmtId="4" fontId="16" fillId="36" borderId="28" xfId="0" applyNumberFormat="1" applyFont="1" applyFill="1" applyBorder="1" applyAlignment="1" applyProtection="1">
      <alignment horizontal="right" vertical="center" wrapText="1"/>
      <protection/>
    </xf>
    <xf numFmtId="4" fontId="16" fillId="36" borderId="29" xfId="0" applyNumberFormat="1" applyFont="1" applyFill="1" applyBorder="1" applyAlignment="1" applyProtection="1">
      <alignment horizontal="right" vertical="center" wrapText="1"/>
      <protection/>
    </xf>
    <xf numFmtId="0" fontId="13" fillId="36" borderId="28" xfId="0" applyFont="1" applyFill="1" applyBorder="1" applyAlignment="1">
      <alignment/>
    </xf>
    <xf numFmtId="0" fontId="17" fillId="34" borderId="30" xfId="0" applyFont="1" applyFill="1" applyBorder="1" applyAlignment="1" applyProtection="1">
      <alignment horizontal="center" vertical="center" wrapText="1"/>
      <protection/>
    </xf>
    <xf numFmtId="0" fontId="17" fillId="34" borderId="31" xfId="0" applyFont="1" applyFill="1" applyBorder="1" applyAlignment="1" applyProtection="1">
      <alignment horizontal="left" vertical="center" wrapText="1"/>
      <protection/>
    </xf>
    <xf numFmtId="4" fontId="17" fillId="34" borderId="31" xfId="0" applyNumberFormat="1" applyFont="1" applyFill="1" applyBorder="1" applyAlignment="1" applyProtection="1">
      <alignment horizontal="right" vertical="center" wrapText="1"/>
      <protection/>
    </xf>
    <xf numFmtId="4" fontId="17" fillId="34" borderId="32" xfId="0" applyNumberFormat="1" applyFont="1" applyFill="1" applyBorder="1" applyAlignment="1" applyProtection="1">
      <alignment horizontal="right" vertical="center" wrapText="1"/>
      <protection/>
    </xf>
    <xf numFmtId="0" fontId="21" fillId="33" borderId="33" xfId="0" applyFont="1" applyFill="1" applyBorder="1" applyAlignment="1" applyProtection="1">
      <alignment horizontal="left" vertical="center" wrapText="1"/>
      <protection/>
    </xf>
    <xf numFmtId="0" fontId="21" fillId="33" borderId="34" xfId="0" applyFont="1" applyFill="1" applyBorder="1" applyAlignment="1" applyProtection="1">
      <alignment horizontal="left" vertical="center" wrapText="1"/>
      <protection/>
    </xf>
    <xf numFmtId="4" fontId="21" fillId="33" borderId="33" xfId="0" applyNumberFormat="1" applyFont="1" applyFill="1" applyBorder="1" applyAlignment="1" applyProtection="1">
      <alignment horizontal="right" vertical="center" wrapText="1"/>
      <protection/>
    </xf>
    <xf numFmtId="0" fontId="21" fillId="33" borderId="35" xfId="0" applyFont="1" applyFill="1" applyBorder="1" applyAlignment="1" applyProtection="1">
      <alignment horizontal="left" vertical="center" wrapText="1"/>
      <protection/>
    </xf>
    <xf numFmtId="0" fontId="21" fillId="33" borderId="36" xfId="0" applyFont="1" applyFill="1" applyBorder="1" applyAlignment="1" applyProtection="1">
      <alignment horizontal="left" vertical="center" wrapText="1"/>
      <protection/>
    </xf>
    <xf numFmtId="4" fontId="21" fillId="33" borderId="35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4" fontId="0" fillId="33" borderId="0" xfId="0" applyNumberFormat="1" applyFill="1" applyAlignment="1">
      <alignment/>
    </xf>
    <xf numFmtId="4" fontId="22" fillId="33" borderId="0" xfId="0" applyNumberFormat="1" applyFont="1" applyFill="1" applyAlignment="1">
      <alignment/>
    </xf>
    <xf numFmtId="0" fontId="23" fillId="33" borderId="0" xfId="0" applyFont="1" applyFill="1" applyAlignment="1">
      <alignment/>
    </xf>
    <xf numFmtId="0" fontId="0" fillId="33" borderId="0" xfId="0" applyFont="1" applyFill="1" applyBorder="1" applyAlignment="1" applyProtection="1">
      <alignment wrapText="1"/>
      <protection locked="0"/>
    </xf>
    <xf numFmtId="0" fontId="24" fillId="33" borderId="0" xfId="0" applyFont="1" applyFill="1" applyBorder="1" applyAlignment="1" applyProtection="1">
      <alignment horizontal="center" vertical="center" wrapText="1"/>
      <protection/>
    </xf>
    <xf numFmtId="0" fontId="27" fillId="33" borderId="12" xfId="0" applyFont="1" applyFill="1" applyBorder="1" applyAlignment="1" applyProtection="1">
      <alignment horizontal="center" vertical="center" wrapText="1"/>
      <protection/>
    </xf>
    <xf numFmtId="0" fontId="21" fillId="33" borderId="37" xfId="0" applyFont="1" applyFill="1" applyBorder="1" applyAlignment="1" applyProtection="1">
      <alignment horizontal="left" vertical="center" wrapText="1"/>
      <protection/>
    </xf>
    <xf numFmtId="0" fontId="0" fillId="33" borderId="18" xfId="0" applyFont="1" applyFill="1" applyBorder="1" applyAlignment="1" applyProtection="1">
      <alignment wrapText="1"/>
      <protection locked="0"/>
    </xf>
    <xf numFmtId="0" fontId="27" fillId="33" borderId="12" xfId="0" applyFont="1" applyFill="1" applyBorder="1" applyAlignment="1" applyProtection="1">
      <alignment vertical="center" wrapText="1"/>
      <protection/>
    </xf>
    <xf numFmtId="0" fontId="21" fillId="33" borderId="38" xfId="0" applyFont="1" applyFill="1" applyBorder="1" applyAlignment="1" applyProtection="1">
      <alignment horizontal="left" vertical="center" wrapText="1"/>
      <protection/>
    </xf>
    <xf numFmtId="4" fontId="21" fillId="33" borderId="0" xfId="0" applyNumberFormat="1" applyFont="1" applyFill="1" applyBorder="1" applyAlignment="1" applyProtection="1">
      <alignment horizontal="right" vertical="center" wrapText="1"/>
      <protection/>
    </xf>
    <xf numFmtId="0" fontId="21" fillId="33" borderId="39" xfId="0" applyFont="1" applyFill="1" applyBorder="1" applyAlignment="1" applyProtection="1">
      <alignment horizontal="left" vertical="center" wrapText="1"/>
      <protection/>
    </xf>
    <xf numFmtId="4" fontId="21" fillId="33" borderId="23" xfId="0" applyNumberFormat="1" applyFont="1" applyFill="1" applyBorder="1" applyAlignment="1" applyProtection="1">
      <alignment horizontal="right" vertical="center" wrapText="1"/>
      <protection/>
    </xf>
    <xf numFmtId="4" fontId="21" fillId="33" borderId="40" xfId="0" applyNumberFormat="1" applyFont="1" applyFill="1" applyBorder="1" applyAlignment="1" applyProtection="1">
      <alignment horizontal="right" vertical="center" wrapText="1"/>
      <protection/>
    </xf>
    <xf numFmtId="0" fontId="0" fillId="33" borderId="12" xfId="0" applyFont="1" applyFill="1" applyBorder="1" applyAlignment="1" applyProtection="1">
      <alignment wrapText="1"/>
      <protection locked="0"/>
    </xf>
    <xf numFmtId="0" fontId="0" fillId="33" borderId="19" xfId="0" applyFont="1" applyFill="1" applyBorder="1" applyAlignment="1" applyProtection="1">
      <alignment wrapText="1"/>
      <protection locked="0"/>
    </xf>
    <xf numFmtId="4" fontId="21" fillId="33" borderId="12" xfId="0" applyNumberFormat="1" applyFont="1" applyFill="1" applyBorder="1" applyAlignment="1" applyProtection="1">
      <alignment horizontal="right" vertical="center" wrapText="1"/>
      <protection/>
    </xf>
    <xf numFmtId="0" fontId="21" fillId="35" borderId="38" xfId="0" applyFont="1" applyFill="1" applyBorder="1" applyAlignment="1" applyProtection="1">
      <alignment horizontal="left" vertical="center" wrapText="1"/>
      <protection/>
    </xf>
    <xf numFmtId="0" fontId="21" fillId="35" borderId="0" xfId="0" applyFont="1" applyFill="1" applyBorder="1" applyAlignment="1" applyProtection="1">
      <alignment horizontal="left" vertical="center" wrapText="1"/>
      <protection/>
    </xf>
    <xf numFmtId="4" fontId="21" fillId="35" borderId="0" xfId="0" applyNumberFormat="1" applyFont="1" applyFill="1" applyBorder="1" applyAlignment="1" applyProtection="1">
      <alignment horizontal="right" vertical="center" wrapText="1"/>
      <protection/>
    </xf>
    <xf numFmtId="4" fontId="21" fillId="35" borderId="12" xfId="0" applyNumberFormat="1" applyFont="1" applyFill="1" applyBorder="1" applyAlignment="1" applyProtection="1">
      <alignment horizontal="right" vertical="center" wrapText="1"/>
      <protection/>
    </xf>
    <xf numFmtId="0" fontId="21" fillId="34" borderId="38" xfId="0" applyFont="1" applyFill="1" applyBorder="1" applyAlignment="1" applyProtection="1">
      <alignment horizontal="left" vertical="center" wrapText="1"/>
      <protection/>
    </xf>
    <xf numFmtId="4" fontId="21" fillId="34" borderId="0" xfId="0" applyNumberFormat="1" applyFont="1" applyFill="1" applyBorder="1" applyAlignment="1" applyProtection="1">
      <alignment horizontal="right" vertical="center" wrapText="1"/>
      <protection/>
    </xf>
    <xf numFmtId="4" fontId="21" fillId="34" borderId="12" xfId="0" applyNumberFormat="1" applyFont="1" applyFill="1" applyBorder="1" applyAlignment="1" applyProtection="1">
      <alignment horizontal="right" vertical="center" wrapText="1"/>
      <protection/>
    </xf>
    <xf numFmtId="0" fontId="21" fillId="34" borderId="39" xfId="0" applyFont="1" applyFill="1" applyBorder="1" applyAlignment="1" applyProtection="1">
      <alignment horizontal="left" vertical="center" wrapText="1"/>
      <protection/>
    </xf>
    <xf numFmtId="4" fontId="21" fillId="34" borderId="23" xfId="0" applyNumberFormat="1" applyFont="1" applyFill="1" applyBorder="1" applyAlignment="1" applyProtection="1">
      <alignment horizontal="right" vertical="center" wrapText="1"/>
      <protection/>
    </xf>
    <xf numFmtId="4" fontId="21" fillId="37" borderId="40" xfId="0" applyNumberFormat="1" applyFont="1" applyFill="1" applyBorder="1" applyAlignment="1" applyProtection="1">
      <alignment horizontal="right" vertical="center" wrapText="1"/>
      <protection/>
    </xf>
    <xf numFmtId="4" fontId="30" fillId="37" borderId="12" xfId="0" applyNumberFormat="1" applyFont="1" applyFill="1" applyBorder="1" applyAlignment="1" applyProtection="1">
      <alignment horizontal="right" vertical="center" wrapText="1"/>
      <protection/>
    </xf>
    <xf numFmtId="4" fontId="21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33" borderId="41" xfId="0" applyFont="1" applyFill="1" applyBorder="1" applyAlignment="1" applyProtection="1">
      <alignment wrapText="1"/>
      <protection locked="0"/>
    </xf>
    <xf numFmtId="4" fontId="21" fillId="33" borderId="42" xfId="0" applyNumberFormat="1" applyFont="1" applyFill="1" applyBorder="1" applyAlignment="1" applyProtection="1">
      <alignment horizontal="right" vertical="center" wrapText="1"/>
      <protection/>
    </xf>
    <xf numFmtId="4" fontId="21" fillId="33" borderId="43" xfId="0" applyNumberFormat="1" applyFont="1" applyFill="1" applyBorder="1" applyAlignment="1" applyProtection="1">
      <alignment horizontal="right" vertical="center" wrapText="1"/>
      <protection/>
    </xf>
    <xf numFmtId="4" fontId="21" fillId="33" borderId="18" xfId="0" applyNumberFormat="1" applyFont="1" applyFill="1" applyBorder="1" applyAlignment="1" applyProtection="1">
      <alignment horizontal="right" vertical="center" wrapText="1"/>
      <protection/>
    </xf>
    <xf numFmtId="4" fontId="21" fillId="33" borderId="41" xfId="0" applyNumberFormat="1" applyFont="1" applyFill="1" applyBorder="1" applyAlignment="1" applyProtection="1">
      <alignment horizontal="right" vertical="center" wrapText="1"/>
      <protection/>
    </xf>
    <xf numFmtId="0" fontId="27" fillId="33" borderId="41" xfId="0" applyFont="1" applyFill="1" applyBorder="1" applyAlignment="1" applyProtection="1">
      <alignment horizontal="center" vertical="center" wrapText="1"/>
      <protection/>
    </xf>
    <xf numFmtId="0" fontId="27" fillId="33" borderId="43" xfId="0" applyFont="1" applyFill="1" applyBorder="1" applyAlignment="1" applyProtection="1">
      <alignment vertical="center" wrapText="1"/>
      <protection/>
    </xf>
    <xf numFmtId="0" fontId="0" fillId="33" borderId="12" xfId="0" applyFill="1" applyBorder="1" applyAlignment="1">
      <alignment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12" fillId="33" borderId="44" xfId="0" applyNumberFormat="1" applyFont="1" applyFill="1" applyBorder="1" applyAlignment="1" applyProtection="1">
      <alignment vertical="center" wrapText="1"/>
      <protection locked="0"/>
    </xf>
    <xf numFmtId="0" fontId="15" fillId="33" borderId="45" xfId="0" applyFont="1" applyFill="1" applyBorder="1" applyAlignment="1">
      <alignment/>
    </xf>
    <xf numFmtId="0" fontId="13" fillId="33" borderId="46" xfId="0" applyNumberFormat="1" applyFont="1" applyFill="1" applyBorder="1" applyAlignment="1" applyProtection="1">
      <alignment horizontal="center" vertical="center" wrapText="1"/>
      <protection/>
    </xf>
    <xf numFmtId="0" fontId="16" fillId="33" borderId="47" xfId="0" applyNumberFormat="1" applyFont="1" applyFill="1" applyBorder="1" applyAlignment="1" applyProtection="1">
      <alignment horizontal="left" vertical="center" wrapText="1"/>
      <protection/>
    </xf>
    <xf numFmtId="4" fontId="16" fillId="33" borderId="48" xfId="0" applyNumberFormat="1" applyFont="1" applyFill="1" applyBorder="1" applyAlignment="1" applyProtection="1">
      <alignment horizontal="right" vertical="center" wrapText="1"/>
      <protection/>
    </xf>
    <xf numFmtId="4" fontId="16" fillId="34" borderId="48" xfId="0" applyNumberFormat="1" applyFont="1" applyFill="1" applyBorder="1" applyAlignment="1" applyProtection="1">
      <alignment horizontal="right" vertical="center" wrapText="1"/>
      <protection/>
    </xf>
    <xf numFmtId="4" fontId="16" fillId="33" borderId="49" xfId="0" applyNumberFormat="1" applyFont="1" applyFill="1" applyBorder="1" applyAlignment="1" applyProtection="1">
      <alignment horizontal="right" vertical="center" wrapText="1"/>
      <protection/>
    </xf>
    <xf numFmtId="2" fontId="17" fillId="33" borderId="50" xfId="0" applyNumberFormat="1" applyFont="1" applyFill="1" applyBorder="1" applyAlignment="1">
      <alignment/>
    </xf>
    <xf numFmtId="0" fontId="17" fillId="34" borderId="51" xfId="0" applyNumberFormat="1" applyFont="1" applyFill="1" applyBorder="1" applyAlignment="1" applyProtection="1">
      <alignment horizontal="left" vertical="center" wrapText="1"/>
      <protection/>
    </xf>
    <xf numFmtId="4" fontId="17" fillId="34" borderId="52" xfId="0" applyNumberFormat="1" applyFont="1" applyFill="1" applyBorder="1" applyAlignment="1" applyProtection="1">
      <alignment horizontal="right" vertical="center" wrapText="1"/>
      <protection/>
    </xf>
    <xf numFmtId="4" fontId="17" fillId="34" borderId="53" xfId="0" applyNumberFormat="1" applyFont="1" applyFill="1" applyBorder="1" applyAlignment="1" applyProtection="1">
      <alignment horizontal="right" vertical="center" wrapText="1"/>
      <protection/>
    </xf>
    <xf numFmtId="2" fontId="17" fillId="34" borderId="54" xfId="0" applyNumberFormat="1" applyFont="1" applyFill="1" applyBorder="1" applyAlignment="1">
      <alignment/>
    </xf>
    <xf numFmtId="0" fontId="16" fillId="34" borderId="51" xfId="0" applyNumberFormat="1" applyFont="1" applyFill="1" applyBorder="1" applyAlignment="1" applyProtection="1">
      <alignment horizontal="left" vertical="center" wrapText="1"/>
      <protection/>
    </xf>
    <xf numFmtId="4" fontId="16" fillId="34" borderId="52" xfId="0" applyNumberFormat="1" applyFont="1" applyFill="1" applyBorder="1" applyAlignment="1" applyProtection="1">
      <alignment horizontal="right" vertical="center" wrapText="1"/>
      <protection/>
    </xf>
    <xf numFmtId="4" fontId="16" fillId="34" borderId="53" xfId="0" applyNumberFormat="1" applyFont="1" applyFill="1" applyBorder="1" applyAlignment="1" applyProtection="1">
      <alignment horizontal="right" vertical="center" wrapText="1"/>
      <protection/>
    </xf>
    <xf numFmtId="0" fontId="16" fillId="35" borderId="51" xfId="0" applyNumberFormat="1" applyFont="1" applyFill="1" applyBorder="1" applyAlignment="1" applyProtection="1">
      <alignment horizontal="left" vertical="center" wrapText="1"/>
      <protection/>
    </xf>
    <xf numFmtId="4" fontId="16" fillId="35" borderId="52" xfId="0" applyNumberFormat="1" applyFont="1" applyFill="1" applyBorder="1" applyAlignment="1" applyProtection="1">
      <alignment horizontal="right" vertical="center" wrapText="1"/>
      <protection/>
    </xf>
    <xf numFmtId="4" fontId="16" fillId="35" borderId="53" xfId="0" applyNumberFormat="1" applyFont="1" applyFill="1" applyBorder="1" applyAlignment="1" applyProtection="1">
      <alignment horizontal="right" vertical="center" wrapText="1"/>
      <protection/>
    </xf>
    <xf numFmtId="2" fontId="17" fillId="35" borderId="54" xfId="0" applyNumberFormat="1" applyFont="1" applyFill="1" applyBorder="1" applyAlignment="1">
      <alignment/>
    </xf>
    <xf numFmtId="0" fontId="16" fillId="33" borderId="51" xfId="0" applyNumberFormat="1" applyFont="1" applyFill="1" applyBorder="1" applyAlignment="1" applyProtection="1">
      <alignment horizontal="left" vertical="center" wrapText="1"/>
      <protection/>
    </xf>
    <xf numFmtId="4" fontId="16" fillId="33" borderId="52" xfId="0" applyNumberFormat="1" applyFont="1" applyFill="1" applyBorder="1" applyAlignment="1" applyProtection="1">
      <alignment horizontal="right" vertical="center" wrapText="1"/>
      <protection/>
    </xf>
    <xf numFmtId="4" fontId="16" fillId="33" borderId="53" xfId="0" applyNumberFormat="1" applyFont="1" applyFill="1" applyBorder="1" applyAlignment="1" applyProtection="1">
      <alignment horizontal="right" vertical="center" wrapText="1"/>
      <protection/>
    </xf>
    <xf numFmtId="2" fontId="17" fillId="33" borderId="54" xfId="0" applyNumberFormat="1" applyFont="1" applyFill="1" applyBorder="1" applyAlignment="1">
      <alignment/>
    </xf>
    <xf numFmtId="0" fontId="17" fillId="34" borderId="55" xfId="0" applyNumberFormat="1" applyFont="1" applyFill="1" applyBorder="1" applyAlignment="1" applyProtection="1">
      <alignment horizontal="left" vertical="center" wrapText="1"/>
      <protection/>
    </xf>
    <xf numFmtId="4" fontId="17" fillId="34" borderId="56" xfId="0" applyNumberFormat="1" applyFont="1" applyFill="1" applyBorder="1" applyAlignment="1" applyProtection="1">
      <alignment horizontal="right" vertical="center" wrapText="1"/>
      <protection/>
    </xf>
    <xf numFmtId="4" fontId="16" fillId="34" borderId="57" xfId="0" applyNumberFormat="1" applyFont="1" applyFill="1" applyBorder="1" applyAlignment="1" applyProtection="1">
      <alignment horizontal="right" vertical="center" wrapText="1"/>
      <protection/>
    </xf>
    <xf numFmtId="2" fontId="17" fillId="34" borderId="58" xfId="0" applyNumberFormat="1" applyFont="1" applyFill="1" applyBorder="1" applyAlignment="1">
      <alignment/>
    </xf>
    <xf numFmtId="0" fontId="15" fillId="33" borderId="50" xfId="0" applyFont="1" applyFill="1" applyBorder="1" applyAlignment="1">
      <alignment/>
    </xf>
    <xf numFmtId="0" fontId="15" fillId="33" borderId="54" xfId="0" applyFont="1" applyFill="1" applyBorder="1" applyAlignment="1">
      <alignment/>
    </xf>
    <xf numFmtId="0" fontId="16" fillId="33" borderId="55" xfId="0" applyNumberFormat="1" applyFont="1" applyFill="1" applyBorder="1" applyAlignment="1" applyProtection="1">
      <alignment horizontal="left" vertical="center" wrapText="1"/>
      <protection/>
    </xf>
    <xf numFmtId="0" fontId="15" fillId="33" borderId="0" xfId="0" applyNumberFormat="1" applyFont="1" applyFill="1" applyBorder="1" applyAlignment="1" applyProtection="1">
      <alignment wrapText="1"/>
      <protection locked="0"/>
    </xf>
    <xf numFmtId="4" fontId="16" fillId="33" borderId="56" xfId="0" applyNumberFormat="1" applyFont="1" applyFill="1" applyBorder="1" applyAlignment="1" applyProtection="1">
      <alignment horizontal="right" vertical="center" wrapText="1"/>
      <protection/>
    </xf>
    <xf numFmtId="4" fontId="16" fillId="33" borderId="57" xfId="0" applyNumberFormat="1" applyFont="1" applyFill="1" applyBorder="1" applyAlignment="1" applyProtection="1">
      <alignment horizontal="right" vertical="center" wrapText="1"/>
      <protection/>
    </xf>
    <xf numFmtId="0" fontId="15" fillId="33" borderId="58" xfId="0" applyFont="1" applyFill="1" applyBorder="1" applyAlignment="1">
      <alignment/>
    </xf>
    <xf numFmtId="0" fontId="15" fillId="33" borderId="0" xfId="0" applyFont="1" applyFill="1" applyAlignment="1">
      <alignment/>
    </xf>
    <xf numFmtId="4" fontId="15" fillId="33" borderId="0" xfId="0" applyNumberFormat="1" applyFont="1" applyFill="1" applyAlignment="1">
      <alignment/>
    </xf>
    <xf numFmtId="2" fontId="15" fillId="33" borderId="0" xfId="0" applyNumberFormat="1" applyFont="1" applyFill="1" applyAlignment="1">
      <alignment/>
    </xf>
    <xf numFmtId="49" fontId="21" fillId="35" borderId="38" xfId="0" applyNumberFormat="1" applyFont="1" applyFill="1" applyBorder="1" applyAlignment="1" applyProtection="1">
      <alignment horizontal="left" vertical="center" wrapText="1"/>
      <protection/>
    </xf>
    <xf numFmtId="0" fontId="0" fillId="33" borderId="59" xfId="0" applyFill="1" applyBorder="1" applyAlignment="1">
      <alignment/>
    </xf>
    <xf numFmtId="0" fontId="16" fillId="33" borderId="60" xfId="0" applyNumberFormat="1" applyFont="1" applyFill="1" applyBorder="1" applyAlignment="1" applyProtection="1">
      <alignment horizontal="left" vertical="center" wrapText="1"/>
      <protection/>
    </xf>
    <xf numFmtId="4" fontId="16" fillId="33" borderId="61" xfId="0" applyNumberFormat="1" applyFont="1" applyFill="1" applyBorder="1" applyAlignment="1" applyProtection="1">
      <alignment horizontal="right" vertical="center" wrapText="1"/>
      <protection/>
    </xf>
    <xf numFmtId="4" fontId="16" fillId="34" borderId="61" xfId="0" applyNumberFormat="1" applyFont="1" applyFill="1" applyBorder="1" applyAlignment="1" applyProtection="1">
      <alignment horizontal="right" vertical="center" wrapText="1"/>
      <protection/>
    </xf>
    <xf numFmtId="0" fontId="0" fillId="33" borderId="62" xfId="0" applyFill="1" applyBorder="1" applyAlignment="1">
      <alignment/>
    </xf>
    <xf numFmtId="4" fontId="17" fillId="34" borderId="54" xfId="0" applyNumberFormat="1" applyFont="1" applyFill="1" applyBorder="1" applyAlignment="1">
      <alignment/>
    </xf>
    <xf numFmtId="0" fontId="16" fillId="34" borderId="54" xfId="0" applyFont="1" applyFill="1" applyBorder="1" applyAlignment="1">
      <alignment/>
    </xf>
    <xf numFmtId="4" fontId="16" fillId="34" borderId="54" xfId="0" applyNumberFormat="1" applyFont="1" applyFill="1" applyBorder="1" applyAlignment="1">
      <alignment/>
    </xf>
    <xf numFmtId="4" fontId="16" fillId="35" borderId="54" xfId="0" applyNumberFormat="1" applyFont="1" applyFill="1" applyBorder="1" applyAlignment="1">
      <alignment/>
    </xf>
    <xf numFmtId="0" fontId="16" fillId="33" borderId="54" xfId="0" applyFont="1" applyFill="1" applyBorder="1" applyAlignment="1">
      <alignment/>
    </xf>
    <xf numFmtId="4" fontId="17" fillId="34" borderId="58" xfId="0" applyNumberFormat="1" applyFont="1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4" xfId="0" applyFill="1" applyBorder="1" applyAlignment="1">
      <alignment/>
    </xf>
    <xf numFmtId="0" fontId="0" fillId="33" borderId="58" xfId="0" applyFill="1" applyBorder="1" applyAlignment="1">
      <alignment/>
    </xf>
    <xf numFmtId="4" fontId="21" fillId="37" borderId="43" xfId="0" applyNumberFormat="1" applyFont="1" applyFill="1" applyBorder="1" applyAlignment="1" applyProtection="1">
      <alignment horizontal="right" vertical="center" wrapText="1"/>
      <protection/>
    </xf>
    <xf numFmtId="0" fontId="16" fillId="33" borderId="62" xfId="0" applyFont="1" applyFill="1" applyBorder="1" applyAlignment="1">
      <alignment/>
    </xf>
    <xf numFmtId="4" fontId="16" fillId="33" borderId="54" xfId="0" applyNumberFormat="1" applyFont="1" applyFill="1" applyBorder="1" applyAlignment="1">
      <alignment/>
    </xf>
    <xf numFmtId="0" fontId="17" fillId="33" borderId="51" xfId="0" applyNumberFormat="1" applyFont="1" applyFill="1" applyBorder="1" applyAlignment="1" applyProtection="1">
      <alignment horizontal="left" vertical="center" wrapText="1"/>
      <protection/>
    </xf>
    <xf numFmtId="4" fontId="17" fillId="33" borderId="52" xfId="0" applyNumberFormat="1" applyFont="1" applyFill="1" applyBorder="1" applyAlignment="1" applyProtection="1">
      <alignment horizontal="right" vertical="center" wrapText="1"/>
      <protection/>
    </xf>
    <xf numFmtId="4" fontId="17" fillId="33" borderId="54" xfId="0" applyNumberFormat="1" applyFont="1" applyFill="1" applyBorder="1" applyAlignment="1">
      <alignment/>
    </xf>
    <xf numFmtId="0" fontId="19" fillId="33" borderId="63" xfId="0" applyNumberFormat="1" applyFont="1" applyFill="1" applyBorder="1" applyAlignment="1" applyProtection="1">
      <alignment horizontal="left" vertical="center" wrapText="1"/>
      <protection/>
    </xf>
    <xf numFmtId="4" fontId="19" fillId="33" borderId="64" xfId="0" applyNumberFormat="1" applyFont="1" applyFill="1" applyBorder="1" applyAlignment="1" applyProtection="1">
      <alignment horizontal="right" vertical="center" wrapText="1"/>
      <protection/>
    </xf>
    <xf numFmtId="4" fontId="19" fillId="33" borderId="65" xfId="0" applyNumberFormat="1" applyFont="1" applyFill="1" applyBorder="1" applyAlignment="1">
      <alignment/>
    </xf>
    <xf numFmtId="0" fontId="16" fillId="33" borderId="50" xfId="0" applyFont="1" applyFill="1" applyBorder="1" applyAlignment="1">
      <alignment/>
    </xf>
    <xf numFmtId="4" fontId="16" fillId="33" borderId="66" xfId="0" applyNumberFormat="1" applyFont="1" applyFill="1" applyBorder="1" applyAlignment="1" applyProtection="1">
      <alignment horizontal="right" vertical="center" wrapText="1"/>
      <protection/>
    </xf>
    <xf numFmtId="0" fontId="16" fillId="33" borderId="67" xfId="0" applyFont="1" applyFill="1" applyBorder="1" applyAlignment="1">
      <alignment/>
    </xf>
    <xf numFmtId="0" fontId="16" fillId="33" borderId="0" xfId="0" applyNumberFormat="1" applyFont="1" applyFill="1" applyBorder="1" applyAlignment="1" applyProtection="1">
      <alignment wrapText="1"/>
      <protection locked="0"/>
    </xf>
    <xf numFmtId="0" fontId="16" fillId="33" borderId="58" xfId="0" applyFont="1" applyFill="1" applyBorder="1" applyAlignment="1">
      <alignment/>
    </xf>
    <xf numFmtId="0" fontId="16" fillId="35" borderId="55" xfId="0" applyNumberFormat="1" applyFont="1" applyFill="1" applyBorder="1" applyAlignment="1" applyProtection="1">
      <alignment horizontal="left" vertical="center" wrapText="1"/>
      <protection/>
    </xf>
    <xf numFmtId="4" fontId="16" fillId="35" borderId="56" xfId="0" applyNumberFormat="1" applyFont="1" applyFill="1" applyBorder="1" applyAlignment="1" applyProtection="1">
      <alignment horizontal="right" vertical="center" wrapText="1"/>
      <protection/>
    </xf>
    <xf numFmtId="4" fontId="16" fillId="35" borderId="58" xfId="0" applyNumberFormat="1" applyFont="1" applyFill="1" applyBorder="1" applyAlignment="1">
      <alignment/>
    </xf>
    <xf numFmtId="0" fontId="13" fillId="35" borderId="46" xfId="0" applyNumberFormat="1" applyFont="1" applyFill="1" applyBorder="1" applyAlignment="1" applyProtection="1">
      <alignment horizontal="center" vertical="center" wrapText="1"/>
      <protection/>
    </xf>
    <xf numFmtId="0" fontId="16" fillId="33" borderId="68" xfId="0" applyNumberFormat="1" applyFont="1" applyFill="1" applyBorder="1" applyAlignment="1" applyProtection="1">
      <alignment horizontal="left" vertical="center" wrapText="1"/>
      <protection/>
    </xf>
    <xf numFmtId="4" fontId="16" fillId="33" borderId="69" xfId="0" applyNumberFormat="1" applyFont="1" applyFill="1" applyBorder="1" applyAlignment="1" applyProtection="1">
      <alignment horizontal="right" vertical="center" wrapText="1"/>
      <protection/>
    </xf>
    <xf numFmtId="4" fontId="16" fillId="33" borderId="70" xfId="0" applyNumberFormat="1" applyFont="1" applyFill="1" applyBorder="1" applyAlignment="1" applyProtection="1">
      <alignment horizontal="right" vertical="center" wrapText="1"/>
      <protection/>
    </xf>
    <xf numFmtId="0" fontId="16" fillId="33" borderId="71" xfId="0" applyFont="1" applyFill="1" applyBorder="1" applyAlignment="1">
      <alignment horizontal="right"/>
    </xf>
    <xf numFmtId="0" fontId="17" fillId="35" borderId="72" xfId="0" applyNumberFormat="1" applyFont="1" applyFill="1" applyBorder="1" applyAlignment="1" applyProtection="1">
      <alignment horizontal="left" vertical="center" wrapText="1"/>
      <protection/>
    </xf>
    <xf numFmtId="4" fontId="17" fillId="35" borderId="10" xfId="0" applyNumberFormat="1" applyFont="1" applyFill="1" applyBorder="1" applyAlignment="1" applyProtection="1">
      <alignment horizontal="right" vertical="center" wrapText="1"/>
      <protection/>
    </xf>
    <xf numFmtId="4" fontId="17" fillId="35" borderId="22" xfId="0" applyNumberFormat="1" applyFont="1" applyFill="1" applyBorder="1" applyAlignment="1" applyProtection="1">
      <alignment horizontal="right" vertical="center" wrapText="1"/>
      <protection/>
    </xf>
    <xf numFmtId="4" fontId="17" fillId="35" borderId="73" xfId="0" applyNumberFormat="1" applyFont="1" applyFill="1" applyBorder="1" applyAlignment="1">
      <alignment/>
    </xf>
    <xf numFmtId="0" fontId="16" fillId="33" borderId="72" xfId="0" applyNumberFormat="1" applyFont="1" applyFill="1" applyBorder="1" applyAlignment="1" applyProtection="1">
      <alignment horizontal="left" vertical="center" wrapText="1"/>
      <protection/>
    </xf>
    <xf numFmtId="4" fontId="16" fillId="33" borderId="10" xfId="0" applyNumberFormat="1" applyFont="1" applyFill="1" applyBorder="1" applyAlignment="1" applyProtection="1">
      <alignment horizontal="right" vertical="center" wrapText="1"/>
      <protection/>
    </xf>
    <xf numFmtId="4" fontId="16" fillId="33" borderId="22" xfId="0" applyNumberFormat="1" applyFont="1" applyFill="1" applyBorder="1" applyAlignment="1" applyProtection="1">
      <alignment horizontal="right" vertical="center" wrapText="1"/>
      <protection/>
    </xf>
    <xf numFmtId="0" fontId="16" fillId="33" borderId="73" xfId="0" applyFont="1" applyFill="1" applyBorder="1" applyAlignment="1">
      <alignment horizontal="right"/>
    </xf>
    <xf numFmtId="0" fontId="16" fillId="35" borderId="72" xfId="0" applyNumberFormat="1" applyFont="1" applyFill="1" applyBorder="1" applyAlignment="1" applyProtection="1">
      <alignment horizontal="left" vertical="center" wrapText="1"/>
      <protection/>
    </xf>
    <xf numFmtId="4" fontId="16" fillId="35" borderId="10" xfId="0" applyNumberFormat="1" applyFont="1" applyFill="1" applyBorder="1" applyAlignment="1" applyProtection="1">
      <alignment horizontal="right" vertical="center" wrapText="1"/>
      <protection/>
    </xf>
    <xf numFmtId="4" fontId="16" fillId="35" borderId="22" xfId="0" applyNumberFormat="1" applyFont="1" applyFill="1" applyBorder="1" applyAlignment="1" applyProtection="1">
      <alignment horizontal="right" vertical="center" wrapText="1"/>
      <protection/>
    </xf>
    <xf numFmtId="4" fontId="16" fillId="35" borderId="73" xfId="0" applyNumberFormat="1" applyFont="1" applyFill="1" applyBorder="1" applyAlignment="1">
      <alignment/>
    </xf>
    <xf numFmtId="0" fontId="17" fillId="35" borderId="74" xfId="0" applyNumberFormat="1" applyFont="1" applyFill="1" applyBorder="1" applyAlignment="1" applyProtection="1">
      <alignment horizontal="left" vertical="center" wrapText="1"/>
      <protection/>
    </xf>
    <xf numFmtId="4" fontId="17" fillId="35" borderId="75" xfId="0" applyNumberFormat="1" applyFont="1" applyFill="1" applyBorder="1" applyAlignment="1" applyProtection="1">
      <alignment horizontal="right" vertical="center" wrapText="1"/>
      <protection/>
    </xf>
    <xf numFmtId="4" fontId="17" fillId="35" borderId="76" xfId="0" applyNumberFormat="1" applyFont="1" applyFill="1" applyBorder="1" applyAlignment="1" applyProtection="1">
      <alignment horizontal="right" vertical="center" wrapText="1"/>
      <protection/>
    </xf>
    <xf numFmtId="4" fontId="17" fillId="35" borderId="77" xfId="0" applyNumberFormat="1" applyFont="1" applyFill="1" applyBorder="1" applyAlignment="1">
      <alignment/>
    </xf>
    <xf numFmtId="0" fontId="16" fillId="33" borderId="78" xfId="0" applyNumberFormat="1" applyFont="1" applyFill="1" applyBorder="1" applyAlignment="1" applyProtection="1">
      <alignment horizontal="left" vertical="center" wrapText="1"/>
      <protection/>
    </xf>
    <xf numFmtId="4" fontId="16" fillId="33" borderId="79" xfId="0" applyNumberFormat="1" applyFont="1" applyFill="1" applyBorder="1" applyAlignment="1" applyProtection="1">
      <alignment horizontal="right" vertical="center" wrapText="1"/>
      <protection/>
    </xf>
    <xf numFmtId="4" fontId="16" fillId="33" borderId="80" xfId="0" applyNumberFormat="1" applyFont="1" applyFill="1" applyBorder="1" applyAlignment="1" applyProtection="1">
      <alignment horizontal="right" vertical="center" wrapText="1"/>
      <protection/>
    </xf>
    <xf numFmtId="0" fontId="16" fillId="33" borderId="81" xfId="0" applyFont="1" applyFill="1" applyBorder="1" applyAlignment="1">
      <alignment/>
    </xf>
    <xf numFmtId="0" fontId="16" fillId="33" borderId="73" xfId="0" applyFont="1" applyFill="1" applyBorder="1" applyAlignment="1">
      <alignment/>
    </xf>
    <xf numFmtId="0" fontId="16" fillId="33" borderId="82" xfId="0" applyNumberFormat="1" applyFont="1" applyFill="1" applyBorder="1" applyAlignment="1" applyProtection="1">
      <alignment horizontal="left" vertical="center" wrapText="1"/>
      <protection/>
    </xf>
    <xf numFmtId="0" fontId="16" fillId="33" borderId="74" xfId="0" applyNumberFormat="1" applyFont="1" applyFill="1" applyBorder="1" applyAlignment="1" applyProtection="1">
      <alignment horizontal="left" vertical="center" wrapText="1"/>
      <protection/>
    </xf>
    <xf numFmtId="4" fontId="16" fillId="33" borderId="75" xfId="0" applyNumberFormat="1" applyFont="1" applyFill="1" applyBorder="1" applyAlignment="1" applyProtection="1">
      <alignment horizontal="right" vertical="center" wrapText="1"/>
      <protection/>
    </xf>
    <xf numFmtId="4" fontId="16" fillId="33" borderId="76" xfId="0" applyNumberFormat="1" applyFont="1" applyFill="1" applyBorder="1" applyAlignment="1" applyProtection="1">
      <alignment horizontal="right" vertical="center" wrapText="1"/>
      <protection/>
    </xf>
    <xf numFmtId="0" fontId="16" fillId="33" borderId="77" xfId="0" applyFont="1" applyFill="1" applyBorder="1" applyAlignment="1">
      <alignment/>
    </xf>
    <xf numFmtId="0" fontId="28" fillId="35" borderId="46" xfId="0" applyFont="1" applyFill="1" applyBorder="1" applyAlignment="1" applyProtection="1">
      <alignment horizontal="center" vertical="center" wrapText="1"/>
      <protection/>
    </xf>
    <xf numFmtId="0" fontId="16" fillId="35" borderId="83" xfId="0" applyFont="1" applyFill="1" applyBorder="1" applyAlignment="1" applyProtection="1">
      <alignment horizontal="left" vertical="center" wrapText="1"/>
      <protection/>
    </xf>
    <xf numFmtId="0" fontId="15" fillId="35" borderId="69" xfId="0" applyFont="1" applyFill="1" applyBorder="1" applyAlignment="1" applyProtection="1">
      <alignment wrapText="1"/>
      <protection locked="0"/>
    </xf>
    <xf numFmtId="0" fontId="15" fillId="35" borderId="69" xfId="0" applyFont="1" applyFill="1" applyBorder="1" applyAlignment="1" applyProtection="1">
      <alignment horizontal="center" wrapText="1"/>
      <protection locked="0"/>
    </xf>
    <xf numFmtId="0" fontId="15" fillId="35" borderId="71" xfId="0" applyFont="1" applyFill="1" applyBorder="1" applyAlignment="1">
      <alignment/>
    </xf>
    <xf numFmtId="0" fontId="16" fillId="33" borderId="84" xfId="0" applyFont="1" applyFill="1" applyBorder="1" applyAlignment="1" applyProtection="1">
      <alignment horizontal="left" vertical="center" wrapText="1"/>
      <protection/>
    </xf>
    <xf numFmtId="0" fontId="16" fillId="33" borderId="13" xfId="0" applyFont="1" applyFill="1" applyBorder="1" applyAlignment="1" applyProtection="1">
      <alignment horizontal="left" vertical="center" wrapText="1"/>
      <protection/>
    </xf>
    <xf numFmtId="4" fontId="16" fillId="33" borderId="73" xfId="0" applyNumberFormat="1" applyFont="1" applyFill="1" applyBorder="1" applyAlignment="1" applyProtection="1">
      <alignment horizontal="right" vertical="center" wrapText="1"/>
      <protection/>
    </xf>
    <xf numFmtId="0" fontId="16" fillId="35" borderId="84" xfId="0" applyFont="1" applyFill="1" applyBorder="1" applyAlignment="1" applyProtection="1">
      <alignment horizontal="left" vertical="center" wrapText="1"/>
      <protection/>
    </xf>
    <xf numFmtId="4" fontId="16" fillId="35" borderId="73" xfId="0" applyNumberFormat="1" applyFont="1" applyFill="1" applyBorder="1" applyAlignment="1" applyProtection="1">
      <alignment horizontal="right" vertical="center" wrapText="1"/>
      <protection/>
    </xf>
    <xf numFmtId="0" fontId="17" fillId="35" borderId="84" xfId="0" applyFont="1" applyFill="1" applyBorder="1" applyAlignment="1" applyProtection="1">
      <alignment horizontal="left" vertical="center" wrapText="1"/>
      <protection/>
    </xf>
    <xf numFmtId="4" fontId="17" fillId="35" borderId="73" xfId="0" applyNumberFormat="1" applyFont="1" applyFill="1" applyBorder="1" applyAlignment="1" applyProtection="1">
      <alignment horizontal="right" vertical="center" wrapText="1"/>
      <protection/>
    </xf>
    <xf numFmtId="0" fontId="17" fillId="33" borderId="85" xfId="0" applyFont="1" applyFill="1" applyBorder="1" applyAlignment="1" applyProtection="1">
      <alignment horizontal="left" vertical="center" wrapText="1"/>
      <protection/>
    </xf>
    <xf numFmtId="4" fontId="17" fillId="33" borderId="10" xfId="0" applyNumberFormat="1" applyFont="1" applyFill="1" applyBorder="1" applyAlignment="1" applyProtection="1">
      <alignment horizontal="right" vertical="center" wrapText="1"/>
      <protection/>
    </xf>
    <xf numFmtId="4" fontId="17" fillId="33" borderId="73" xfId="0" applyNumberFormat="1" applyFont="1" applyFill="1" applyBorder="1" applyAlignment="1" applyProtection="1">
      <alignment horizontal="right" vertical="center" wrapText="1"/>
      <protection/>
    </xf>
    <xf numFmtId="0" fontId="16" fillId="33" borderId="86" xfId="0" applyFont="1" applyFill="1" applyBorder="1" applyAlignment="1" applyProtection="1">
      <alignment horizontal="left" vertical="center" wrapText="1"/>
      <protection/>
    </xf>
    <xf numFmtId="0" fontId="15" fillId="33" borderId="0" xfId="0" applyFont="1" applyFill="1" applyBorder="1" applyAlignment="1" applyProtection="1">
      <alignment wrapText="1"/>
      <protection locked="0"/>
    </xf>
    <xf numFmtId="4" fontId="17" fillId="35" borderId="77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Border="1" applyAlignment="1">
      <alignment/>
    </xf>
    <xf numFmtId="0" fontId="13" fillId="35" borderId="87" xfId="0" applyNumberFormat="1" applyFont="1" applyFill="1" applyBorder="1" applyAlignment="1" applyProtection="1">
      <alignment horizontal="center" vertical="center" wrapText="1"/>
      <protection/>
    </xf>
    <xf numFmtId="0" fontId="16" fillId="33" borderId="71" xfId="0" applyFont="1" applyFill="1" applyBorder="1" applyAlignment="1">
      <alignment/>
    </xf>
    <xf numFmtId="0" fontId="16" fillId="35" borderId="74" xfId="0" applyNumberFormat="1" applyFont="1" applyFill="1" applyBorder="1" applyAlignment="1" applyProtection="1">
      <alignment horizontal="left" vertical="center" wrapText="1"/>
      <protection/>
    </xf>
    <xf numFmtId="4" fontId="16" fillId="35" borderId="75" xfId="0" applyNumberFormat="1" applyFont="1" applyFill="1" applyBorder="1" applyAlignment="1" applyProtection="1">
      <alignment horizontal="right" vertical="center" wrapText="1"/>
      <protection/>
    </xf>
    <xf numFmtId="4" fontId="16" fillId="35" borderId="77" xfId="0" applyNumberFormat="1" applyFont="1" applyFill="1" applyBorder="1" applyAlignment="1">
      <alignment/>
    </xf>
    <xf numFmtId="0" fontId="16" fillId="33" borderId="88" xfId="0" applyNumberFormat="1" applyFont="1" applyFill="1" applyBorder="1" applyAlignment="1" applyProtection="1">
      <alignment wrapText="1"/>
      <protection locked="0"/>
    </xf>
    <xf numFmtId="0" fontId="15" fillId="33" borderId="71" xfId="0" applyFont="1" applyFill="1" applyBorder="1" applyAlignment="1">
      <alignment/>
    </xf>
    <xf numFmtId="0" fontId="15" fillId="33" borderId="73" xfId="0" applyFont="1" applyFill="1" applyBorder="1" applyAlignment="1">
      <alignment/>
    </xf>
    <xf numFmtId="0" fontId="15" fillId="33" borderId="74" xfId="0" applyNumberFormat="1" applyFont="1" applyFill="1" applyBorder="1" applyAlignment="1" applyProtection="1">
      <alignment wrapText="1"/>
      <protection locked="0"/>
    </xf>
    <xf numFmtId="0" fontId="15" fillId="33" borderId="77" xfId="0" applyFont="1" applyFill="1" applyBorder="1" applyAlignment="1">
      <alignment/>
    </xf>
    <xf numFmtId="0" fontId="16" fillId="33" borderId="72" xfId="0" applyNumberFormat="1" applyFont="1" applyFill="1" applyBorder="1" applyAlignment="1" applyProtection="1">
      <alignment wrapText="1"/>
      <protection locked="0"/>
    </xf>
    <xf numFmtId="0" fontId="16" fillId="33" borderId="74" xfId="0" applyNumberFormat="1" applyFont="1" applyFill="1" applyBorder="1" applyAlignment="1" applyProtection="1">
      <alignment wrapText="1"/>
      <protection locked="0"/>
    </xf>
    <xf numFmtId="0" fontId="24" fillId="33" borderId="0" xfId="0" applyNumberFormat="1" applyFont="1" applyFill="1" applyBorder="1" applyAlignment="1" applyProtection="1">
      <alignment vertical="center" wrapText="1"/>
      <protection/>
    </xf>
    <xf numFmtId="0" fontId="24" fillId="33" borderId="0" xfId="0" applyNumberFormat="1" applyFont="1" applyFill="1" applyBorder="1" applyAlignment="1" applyProtection="1">
      <alignment vertical="center" wrapText="1"/>
      <protection locked="0"/>
    </xf>
    <xf numFmtId="0" fontId="31" fillId="33" borderId="0" xfId="0" applyNumberFormat="1" applyFont="1" applyFill="1" applyBorder="1" applyAlignment="1" applyProtection="1">
      <alignment horizontal="center" vertical="top" wrapText="1"/>
      <protection/>
    </xf>
    <xf numFmtId="4" fontId="16" fillId="35" borderId="76" xfId="0" applyNumberFormat="1" applyFont="1" applyFill="1" applyBorder="1" applyAlignment="1" applyProtection="1">
      <alignment horizontal="right" vertical="center" wrapText="1"/>
      <protection/>
    </xf>
    <xf numFmtId="0" fontId="15" fillId="33" borderId="72" xfId="0" applyNumberFormat="1" applyFont="1" applyFill="1" applyBorder="1" applyAlignment="1" applyProtection="1">
      <alignment wrapText="1"/>
      <protection locked="0"/>
    </xf>
    <xf numFmtId="0" fontId="16" fillId="33" borderId="0" xfId="0" applyFont="1" applyFill="1" applyAlignment="1">
      <alignment/>
    </xf>
    <xf numFmtId="0" fontId="15" fillId="33" borderId="81" xfId="0" applyFont="1" applyFill="1" applyBorder="1" applyAlignment="1">
      <alignment/>
    </xf>
    <xf numFmtId="0" fontId="26" fillId="35" borderId="89" xfId="0" applyFont="1" applyFill="1" applyBorder="1" applyAlignment="1" applyProtection="1">
      <alignment vertical="center" wrapText="1"/>
      <protection/>
    </xf>
    <xf numFmtId="0" fontId="16" fillId="35" borderId="70" xfId="0" applyFont="1" applyFill="1" applyBorder="1" applyAlignment="1" applyProtection="1">
      <alignment vertical="center" wrapText="1"/>
      <protection/>
    </xf>
    <xf numFmtId="0" fontId="16" fillId="33" borderId="22" xfId="0" applyFont="1" applyFill="1" applyBorder="1" applyAlignment="1" applyProtection="1">
      <alignment vertical="center" wrapText="1"/>
      <protection/>
    </xf>
    <xf numFmtId="0" fontId="16" fillId="35" borderId="22" xfId="0" applyFont="1" applyFill="1" applyBorder="1" applyAlignment="1" applyProtection="1">
      <alignment vertical="center" wrapText="1"/>
      <protection/>
    </xf>
    <xf numFmtId="0" fontId="17" fillId="35" borderId="22" xfId="0" applyFont="1" applyFill="1" applyBorder="1" applyAlignment="1" applyProtection="1">
      <alignment vertical="center" wrapText="1"/>
      <protection/>
    </xf>
    <xf numFmtId="0" fontId="16" fillId="33" borderId="72" xfId="0" applyFont="1" applyFill="1" applyBorder="1" applyAlignment="1" applyProtection="1">
      <alignment horizontal="left" vertical="center" wrapText="1"/>
      <protection/>
    </xf>
    <xf numFmtId="0" fontId="17" fillId="33" borderId="72" xfId="0" applyFont="1" applyFill="1" applyBorder="1" applyAlignment="1" applyProtection="1">
      <alignment horizontal="left" vertical="center" wrapText="1"/>
      <protection/>
    </xf>
    <xf numFmtId="0" fontId="17" fillId="33" borderId="22" xfId="0" applyFont="1" applyFill="1" applyBorder="1" applyAlignment="1" applyProtection="1">
      <alignment vertical="center" wrapText="1"/>
      <protection/>
    </xf>
    <xf numFmtId="0" fontId="15" fillId="35" borderId="74" xfId="0" applyFont="1" applyFill="1" applyBorder="1" applyAlignment="1" applyProtection="1">
      <alignment wrapText="1"/>
      <protection locked="0"/>
    </xf>
    <xf numFmtId="0" fontId="17" fillId="35" borderId="76" xfId="0" applyFont="1" applyFill="1" applyBorder="1" applyAlignment="1" applyProtection="1">
      <alignment vertical="center" wrapText="1"/>
      <protection/>
    </xf>
    <xf numFmtId="0" fontId="33" fillId="33" borderId="0" xfId="0" applyFont="1" applyFill="1" applyAlignment="1">
      <alignment/>
    </xf>
    <xf numFmtId="0" fontId="33" fillId="0" borderId="0" xfId="0" applyFont="1" applyAlignment="1">
      <alignment/>
    </xf>
    <xf numFmtId="0" fontId="34" fillId="33" borderId="0" xfId="0" applyFont="1" applyFill="1" applyAlignment="1">
      <alignment/>
    </xf>
    <xf numFmtId="0" fontId="35" fillId="33" borderId="0" xfId="0" applyFont="1" applyFill="1" applyBorder="1" applyAlignment="1">
      <alignment horizontal="left"/>
    </xf>
    <xf numFmtId="0" fontId="34" fillId="33" borderId="0" xfId="0" applyFont="1" applyFill="1" applyBorder="1" applyAlignment="1">
      <alignment horizontal="left"/>
    </xf>
    <xf numFmtId="0" fontId="35" fillId="33" borderId="0" xfId="0" applyFont="1" applyFill="1" applyAlignment="1">
      <alignment/>
    </xf>
    <xf numFmtId="168" fontId="35" fillId="33" borderId="0" xfId="0" applyNumberFormat="1" applyFont="1" applyFill="1" applyAlignment="1">
      <alignment horizontal="right"/>
    </xf>
    <xf numFmtId="0" fontId="35" fillId="33" borderId="0" xfId="0" applyFont="1" applyFill="1" applyAlignment="1">
      <alignment vertical="center"/>
    </xf>
    <xf numFmtId="0" fontId="34" fillId="34" borderId="21" xfId="44" applyFont="1" applyFill="1" applyBorder="1" applyAlignment="1">
      <alignment vertical="center" wrapText="1"/>
      <protection/>
    </xf>
    <xf numFmtId="0" fontId="34" fillId="34" borderId="90" xfId="44" applyFont="1" applyFill="1" applyBorder="1" applyAlignment="1">
      <alignment vertical="center" wrapText="1"/>
      <protection/>
    </xf>
    <xf numFmtId="0" fontId="34" fillId="34" borderId="90" xfId="44" applyFont="1" applyFill="1" applyBorder="1" applyAlignment="1">
      <alignment horizontal="center"/>
      <protection/>
    </xf>
    <xf numFmtId="0" fontId="34" fillId="34" borderId="91" xfId="44" applyFont="1" applyFill="1" applyBorder="1" applyAlignment="1">
      <alignment horizontal="center"/>
      <protection/>
    </xf>
    <xf numFmtId="49" fontId="34" fillId="34" borderId="20" xfId="44" applyNumberFormat="1" applyFont="1" applyFill="1" applyBorder="1" applyAlignment="1">
      <alignment horizontal="center"/>
      <protection/>
    </xf>
    <xf numFmtId="0" fontId="34" fillId="34" borderId="91" xfId="44" applyFont="1" applyFill="1" applyBorder="1" applyAlignment="1">
      <alignment horizontal="center" vertical="top" wrapText="1"/>
      <protection/>
    </xf>
    <xf numFmtId="0" fontId="34" fillId="34" borderId="79" xfId="44" applyFont="1" applyFill="1" applyBorder="1" applyAlignment="1">
      <alignment horizontal="center" vertical="center" wrapText="1"/>
      <protection/>
    </xf>
    <xf numFmtId="0" fontId="34" fillId="34" borderId="92" xfId="44" applyFont="1" applyFill="1" applyBorder="1" applyAlignment="1">
      <alignment horizontal="center" vertical="center" wrapText="1"/>
      <protection/>
    </xf>
    <xf numFmtId="0" fontId="34" fillId="34" borderId="79" xfId="44" applyFont="1" applyFill="1" applyBorder="1" applyAlignment="1">
      <alignment horizontal="center" wrapText="1"/>
      <protection/>
    </xf>
    <xf numFmtId="0" fontId="34" fillId="33" borderId="12" xfId="44" applyFont="1" applyFill="1" applyBorder="1" applyAlignment="1">
      <alignment/>
      <protection/>
    </xf>
    <xf numFmtId="4" fontId="34" fillId="33" borderId="12" xfId="44" applyNumberFormat="1" applyFont="1" applyFill="1" applyBorder="1" applyAlignment="1">
      <alignment horizontal="center"/>
      <protection/>
    </xf>
    <xf numFmtId="4" fontId="34" fillId="38" borderId="12" xfId="44" applyNumberFormat="1" applyFont="1" applyFill="1" applyBorder="1" applyAlignment="1">
      <alignment horizontal="center"/>
      <protection/>
    </xf>
    <xf numFmtId="0" fontId="35" fillId="33" borderId="12" xfId="44" applyFont="1" applyFill="1" applyBorder="1" applyAlignment="1">
      <alignment horizontal="left"/>
      <protection/>
    </xf>
    <xf numFmtId="4" fontId="35" fillId="33" borderId="12" xfId="44" applyNumberFormat="1" applyFont="1" applyFill="1" applyBorder="1" applyAlignment="1">
      <alignment horizontal="center"/>
      <protection/>
    </xf>
    <xf numFmtId="4" fontId="35" fillId="38" borderId="12" xfId="44" applyNumberFormat="1" applyFont="1" applyFill="1" applyBorder="1" applyAlignment="1">
      <alignment horizontal="center"/>
      <protection/>
    </xf>
    <xf numFmtId="4" fontId="33" fillId="33" borderId="0" xfId="0" applyNumberFormat="1" applyFont="1" applyFill="1" applyAlignment="1">
      <alignment/>
    </xf>
    <xf numFmtId="4" fontId="35" fillId="33" borderId="0" xfId="44" applyNumberFormat="1" applyFont="1" applyFill="1">
      <alignment/>
      <protection/>
    </xf>
    <xf numFmtId="0" fontId="35" fillId="33" borderId="0" xfId="44" applyFont="1" applyFill="1">
      <alignment/>
      <protection/>
    </xf>
    <xf numFmtId="0" fontId="35" fillId="33" borderId="12" xfId="44" applyFont="1" applyFill="1" applyBorder="1" applyAlignment="1">
      <alignment horizontal="left" indent="1"/>
      <protection/>
    </xf>
    <xf numFmtId="0" fontId="34" fillId="34" borderId="80" xfId="44" applyFont="1" applyFill="1" applyBorder="1" applyAlignment="1">
      <alignment horizontal="left" vertical="center"/>
      <protection/>
    </xf>
    <xf numFmtId="4" fontId="34" fillId="34" borderId="10" xfId="44" applyNumberFormat="1" applyFont="1" applyFill="1" applyBorder="1" applyAlignment="1">
      <alignment horizontal="center" vertical="center"/>
      <protection/>
    </xf>
    <xf numFmtId="0" fontId="35" fillId="33" borderId="0" xfId="44" applyFont="1" applyFill="1" applyBorder="1" applyAlignment="1">
      <alignment horizontal="left" wrapText="1"/>
      <protection/>
    </xf>
    <xf numFmtId="4" fontId="36" fillId="33" borderId="0" xfId="0" applyNumberFormat="1" applyFont="1" applyFill="1" applyAlignment="1">
      <alignment/>
    </xf>
    <xf numFmtId="4" fontId="35" fillId="33" borderId="0" xfId="0" applyNumberFormat="1" applyFont="1" applyFill="1" applyAlignment="1">
      <alignment/>
    </xf>
    <xf numFmtId="4" fontId="33" fillId="33" borderId="0" xfId="0" applyNumberFormat="1" applyFont="1" applyFill="1" applyAlignment="1">
      <alignment horizontal="center"/>
    </xf>
    <xf numFmtId="0" fontId="35" fillId="33" borderId="0" xfId="0" applyFont="1" applyFill="1" applyAlignment="1">
      <alignment/>
    </xf>
    <xf numFmtId="0" fontId="37" fillId="33" borderId="0" xfId="0" applyFont="1" applyFill="1" applyAlignment="1">
      <alignment/>
    </xf>
    <xf numFmtId="0" fontId="35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33" fillId="33" borderId="0" xfId="0" applyFont="1" applyFill="1" applyAlignment="1">
      <alignment horizontal="center" wrapText="1"/>
    </xf>
    <xf numFmtId="0" fontId="33" fillId="33" borderId="0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33" fillId="33" borderId="12" xfId="0" applyFont="1" applyFill="1" applyBorder="1" applyAlignment="1">
      <alignment horizontal="center" vertical="center"/>
    </xf>
    <xf numFmtId="49" fontId="42" fillId="33" borderId="12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49" fontId="33" fillId="33" borderId="12" xfId="0" applyNumberFormat="1" applyFont="1" applyFill="1" applyBorder="1" applyAlignment="1">
      <alignment horizontal="left" vertical="center" wrapText="1"/>
    </xf>
    <xf numFmtId="49" fontId="33" fillId="33" borderId="10" xfId="0" applyNumberFormat="1" applyFont="1" applyFill="1" applyBorder="1" applyAlignment="1">
      <alignment horizontal="left" vertical="center" wrapText="1"/>
    </xf>
    <xf numFmtId="4" fontId="0" fillId="33" borderId="0" xfId="0" applyNumberFormat="1" applyFill="1" applyAlignment="1">
      <alignment vertical="center"/>
    </xf>
    <xf numFmtId="0" fontId="33" fillId="33" borderId="13" xfId="0" applyFont="1" applyFill="1" applyBorder="1" applyAlignment="1">
      <alignment horizontal="center" vertical="center"/>
    </xf>
    <xf numFmtId="49" fontId="42" fillId="33" borderId="10" xfId="0" applyNumberFormat="1" applyFont="1" applyFill="1" applyBorder="1" applyAlignment="1">
      <alignment horizontal="left" vertical="center"/>
    </xf>
    <xf numFmtId="0" fontId="41" fillId="33" borderId="0" xfId="0" applyFont="1" applyFill="1" applyBorder="1" applyAlignment="1">
      <alignment horizontal="center" vertical="center"/>
    </xf>
    <xf numFmtId="49" fontId="43" fillId="33" borderId="0" xfId="0" applyNumberFormat="1" applyFont="1" applyFill="1" applyBorder="1" applyAlignment="1">
      <alignment horizontal="left" vertical="center"/>
    </xf>
    <xf numFmtId="169" fontId="43" fillId="33" borderId="0" xfId="0" applyNumberFormat="1" applyFont="1" applyFill="1" applyBorder="1" applyAlignment="1">
      <alignment horizontal="right" vertical="center"/>
    </xf>
    <xf numFmtId="4" fontId="43" fillId="33" borderId="0" xfId="0" applyNumberFormat="1" applyFont="1" applyFill="1" applyBorder="1" applyAlignment="1">
      <alignment horizontal="right" vertical="center"/>
    </xf>
    <xf numFmtId="0" fontId="35" fillId="33" borderId="0" xfId="0" applyNumberFormat="1" applyFont="1" applyFill="1" applyBorder="1" applyAlignment="1">
      <alignment/>
    </xf>
    <xf numFmtId="0" fontId="45" fillId="33" borderId="0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/>
    </xf>
    <xf numFmtId="0" fontId="35" fillId="33" borderId="0" xfId="0" applyNumberFormat="1" applyFont="1" applyFill="1" applyBorder="1" applyAlignment="1">
      <alignment wrapText="1"/>
    </xf>
    <xf numFmtId="0" fontId="35" fillId="33" borderId="0" xfId="0" applyNumberFormat="1" applyFont="1" applyFill="1" applyBorder="1" applyAlignment="1">
      <alignment/>
    </xf>
    <xf numFmtId="0" fontId="37" fillId="33" borderId="0" xfId="0" applyNumberFormat="1" applyFont="1" applyFill="1" applyBorder="1" applyAlignment="1">
      <alignment/>
    </xf>
    <xf numFmtId="0" fontId="33" fillId="33" borderId="0" xfId="0" applyFont="1" applyFill="1" applyBorder="1" applyAlignment="1">
      <alignment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12" fillId="33" borderId="10" xfId="0" applyFont="1" applyFill="1" applyBorder="1" applyAlignment="1" applyProtection="1">
      <alignment horizontal="left" vertical="center" wrapText="1"/>
      <protection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 applyProtection="1">
      <alignment horizontal="center" vertical="center" wrapText="1"/>
      <protection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15" fillId="33" borderId="10" xfId="0" applyFont="1" applyFill="1" applyBorder="1" applyAlignment="1">
      <alignment horizontal="center" vertical="center"/>
    </xf>
    <xf numFmtId="4" fontId="16" fillId="33" borderId="25" xfId="0" applyNumberFormat="1" applyFont="1" applyFill="1" applyBorder="1" applyAlignment="1" applyProtection="1">
      <alignment horizontal="right" vertical="center" wrapText="1"/>
      <protection/>
    </xf>
    <xf numFmtId="4" fontId="16" fillId="34" borderId="28" xfId="0" applyNumberFormat="1" applyFont="1" applyFill="1" applyBorder="1" applyAlignment="1" applyProtection="1">
      <alignment horizontal="right" vertical="center" wrapText="1"/>
      <protection/>
    </xf>
    <xf numFmtId="4" fontId="16" fillId="33" borderId="28" xfId="0" applyNumberFormat="1" applyFont="1" applyFill="1" applyBorder="1" applyAlignment="1" applyProtection="1">
      <alignment horizontal="right" vertical="center" wrapText="1"/>
      <protection/>
    </xf>
    <xf numFmtId="4" fontId="17" fillId="34" borderId="28" xfId="0" applyNumberFormat="1" applyFont="1" applyFill="1" applyBorder="1" applyAlignment="1" applyProtection="1">
      <alignment horizontal="right" vertical="center" wrapText="1"/>
      <protection/>
    </xf>
    <xf numFmtId="4" fontId="16" fillId="35" borderId="28" xfId="0" applyNumberFormat="1" applyFont="1" applyFill="1" applyBorder="1" applyAlignment="1" applyProtection="1">
      <alignment horizontal="right" vertical="center" wrapText="1"/>
      <protection/>
    </xf>
    <xf numFmtId="4" fontId="21" fillId="33" borderId="33" xfId="0" applyNumberFormat="1" applyFont="1" applyFill="1" applyBorder="1" applyAlignment="1" applyProtection="1">
      <alignment horizontal="right" vertical="center" wrapText="1"/>
      <protection/>
    </xf>
    <xf numFmtId="4" fontId="21" fillId="33" borderId="35" xfId="0" applyNumberFormat="1" applyFont="1" applyFill="1" applyBorder="1" applyAlignment="1" applyProtection="1">
      <alignment horizontal="right" vertical="center" wrapText="1"/>
      <protection/>
    </xf>
    <xf numFmtId="0" fontId="21" fillId="33" borderId="0" xfId="0" applyFont="1" applyFill="1" applyBorder="1" applyAlignment="1" applyProtection="1">
      <alignment horizontal="left" vertical="center" wrapText="1"/>
      <protection/>
    </xf>
    <xf numFmtId="0" fontId="24" fillId="33" borderId="0" xfId="0" applyFont="1" applyFill="1" applyBorder="1" applyAlignment="1" applyProtection="1">
      <alignment horizontal="center" vertical="center" wrapText="1"/>
      <protection/>
    </xf>
    <xf numFmtId="0" fontId="25" fillId="33" borderId="0" xfId="0" applyFont="1" applyFill="1" applyBorder="1" applyAlignment="1" applyProtection="1">
      <alignment horizontal="center" vertical="top" wrapText="1"/>
      <protection/>
    </xf>
    <xf numFmtId="0" fontId="26" fillId="33" borderId="89" xfId="0" applyFont="1" applyFill="1" applyBorder="1" applyAlignment="1" applyProtection="1">
      <alignment horizontal="left" vertical="center" wrapText="1"/>
      <protection/>
    </xf>
    <xf numFmtId="0" fontId="26" fillId="33" borderId="59" xfId="0" applyFont="1" applyFill="1" applyBorder="1" applyAlignment="1" applyProtection="1">
      <alignment horizontal="left" vertical="center" wrapText="1"/>
      <protection/>
    </xf>
    <xf numFmtId="0" fontId="26" fillId="33" borderId="46" xfId="0" applyFont="1" applyFill="1" applyBorder="1" applyAlignment="1" applyProtection="1">
      <alignment horizontal="left" vertical="center" wrapText="1"/>
      <protection/>
    </xf>
    <xf numFmtId="0" fontId="27" fillId="33" borderId="12" xfId="0" applyFont="1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 applyProtection="1">
      <alignment horizontal="center" vertical="center" wrapText="1"/>
      <protection/>
    </xf>
    <xf numFmtId="0" fontId="29" fillId="33" borderId="12" xfId="0" applyFont="1" applyFill="1" applyBorder="1" applyAlignment="1" applyProtection="1">
      <alignment horizontal="center" vertical="center" wrapText="1"/>
      <protection/>
    </xf>
    <xf numFmtId="0" fontId="21" fillId="33" borderId="18" xfId="0" applyFont="1" applyFill="1" applyBorder="1" applyAlignment="1" applyProtection="1">
      <alignment horizontal="left" vertical="center" wrapText="1"/>
      <protection/>
    </xf>
    <xf numFmtId="0" fontId="21" fillId="33" borderId="0" xfId="0" applyFont="1" applyFill="1" applyBorder="1" applyAlignment="1" applyProtection="1">
      <alignment horizontal="left" vertical="center" wrapText="1"/>
      <protection/>
    </xf>
    <xf numFmtId="4" fontId="21" fillId="33" borderId="0" xfId="0" applyNumberFormat="1" applyFont="1" applyFill="1" applyBorder="1" applyAlignment="1" applyProtection="1">
      <alignment horizontal="right" vertical="center" wrapText="1"/>
      <protection/>
    </xf>
    <xf numFmtId="0" fontId="21" fillId="33" borderId="23" xfId="0" applyFont="1" applyFill="1" applyBorder="1" applyAlignment="1" applyProtection="1">
      <alignment horizontal="left" vertical="center" wrapText="1"/>
      <protection/>
    </xf>
    <xf numFmtId="4" fontId="21" fillId="33" borderId="23" xfId="0" applyNumberFormat="1" applyFont="1" applyFill="1" applyBorder="1" applyAlignment="1" applyProtection="1">
      <alignment horizontal="right" vertical="center" wrapText="1"/>
      <protection/>
    </xf>
    <xf numFmtId="0" fontId="21" fillId="33" borderId="19" xfId="0" applyFont="1" applyFill="1" applyBorder="1" applyAlignment="1" applyProtection="1">
      <alignment horizontal="left" vertical="center" wrapText="1"/>
      <protection/>
    </xf>
    <xf numFmtId="4" fontId="21" fillId="33" borderId="40" xfId="0" applyNumberFormat="1" applyFont="1" applyFill="1" applyBorder="1" applyAlignment="1" applyProtection="1">
      <alignment horizontal="right" vertical="center" wrapText="1"/>
      <protection/>
    </xf>
    <xf numFmtId="0" fontId="21" fillId="35" borderId="0" xfId="0" applyFont="1" applyFill="1" applyBorder="1" applyAlignment="1" applyProtection="1">
      <alignment horizontal="left" vertical="center" wrapText="1"/>
      <protection/>
    </xf>
    <xf numFmtId="4" fontId="21" fillId="35" borderId="0" xfId="0" applyNumberFormat="1" applyFont="1" applyFill="1" applyBorder="1" applyAlignment="1" applyProtection="1">
      <alignment horizontal="right" vertical="center" wrapText="1"/>
      <protection/>
    </xf>
    <xf numFmtId="0" fontId="21" fillId="34" borderId="0" xfId="0" applyFont="1" applyFill="1" applyBorder="1" applyAlignment="1" applyProtection="1">
      <alignment horizontal="left" vertical="center" wrapText="1"/>
      <protection/>
    </xf>
    <xf numFmtId="4" fontId="21" fillId="34" borderId="0" xfId="0" applyNumberFormat="1" applyFont="1" applyFill="1" applyBorder="1" applyAlignment="1" applyProtection="1">
      <alignment horizontal="right" vertical="center" wrapText="1"/>
      <protection/>
    </xf>
    <xf numFmtId="0" fontId="21" fillId="34" borderId="23" xfId="0" applyFont="1" applyFill="1" applyBorder="1" applyAlignment="1" applyProtection="1">
      <alignment horizontal="left" vertical="center" wrapText="1"/>
      <protection/>
    </xf>
    <xf numFmtId="4" fontId="21" fillId="34" borderId="23" xfId="0" applyNumberFormat="1" applyFont="1" applyFill="1" applyBorder="1" applyAlignment="1" applyProtection="1">
      <alignment horizontal="right" vertical="center" wrapText="1"/>
      <protection/>
    </xf>
    <xf numFmtId="0" fontId="21" fillId="37" borderId="19" xfId="0" applyFont="1" applyFill="1" applyBorder="1" applyAlignment="1" applyProtection="1">
      <alignment horizontal="left" vertical="center" wrapText="1"/>
      <protection/>
    </xf>
    <xf numFmtId="4" fontId="21" fillId="37" borderId="40" xfId="0" applyNumberFormat="1" applyFont="1" applyFill="1" applyBorder="1" applyAlignment="1" applyProtection="1">
      <alignment horizontal="right" vertical="center" wrapText="1"/>
      <protection/>
    </xf>
    <xf numFmtId="0" fontId="21" fillId="33" borderId="37" xfId="0" applyFont="1" applyFill="1" applyBorder="1" applyAlignment="1" applyProtection="1">
      <alignment horizontal="left" vertical="center" wrapText="1"/>
      <protection/>
    </xf>
    <xf numFmtId="4" fontId="21" fillId="33" borderId="18" xfId="0" applyNumberFormat="1" applyFont="1" applyFill="1" applyBorder="1" applyAlignment="1" applyProtection="1">
      <alignment horizontal="right" vertical="center" wrapText="1"/>
      <protection/>
    </xf>
    <xf numFmtId="0" fontId="21" fillId="33" borderId="39" xfId="0" applyFont="1" applyFill="1" applyBorder="1" applyAlignment="1" applyProtection="1">
      <alignment horizontal="left" vertical="center" wrapText="1"/>
      <protection/>
    </xf>
    <xf numFmtId="0" fontId="27" fillId="33" borderId="93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>
      <alignment horizontal="center"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NumberFormat="1" applyFont="1" applyFill="1" applyBorder="1" applyAlignment="1" applyProtection="1">
      <alignment horizontal="center" vertical="top" wrapText="1"/>
      <protection/>
    </xf>
    <xf numFmtId="0" fontId="12" fillId="33" borderId="94" xfId="0" applyNumberFormat="1" applyFont="1" applyFill="1" applyBorder="1" applyAlignment="1" applyProtection="1">
      <alignment horizontal="left" vertical="center" wrapText="1"/>
      <protection/>
    </xf>
    <xf numFmtId="0" fontId="12" fillId="33" borderId="59" xfId="0" applyNumberFormat="1" applyFont="1" applyFill="1" applyBorder="1" applyAlignment="1" applyProtection="1">
      <alignment horizontal="left" vertical="center" wrapText="1"/>
      <protection/>
    </xf>
    <xf numFmtId="0" fontId="12" fillId="33" borderId="88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46" xfId="0" applyNumberFormat="1" applyFont="1" applyFill="1" applyBorder="1" applyAlignment="1" applyProtection="1">
      <alignment horizontal="center" vertical="center" wrapText="1"/>
      <protection/>
    </xf>
    <xf numFmtId="0" fontId="13" fillId="33" borderId="95" xfId="0" applyNumberFormat="1" applyFont="1" applyFill="1" applyBorder="1" applyAlignment="1" applyProtection="1">
      <alignment horizontal="center" vertical="center" wrapText="1"/>
      <protection/>
    </xf>
    <xf numFmtId="0" fontId="13" fillId="33" borderId="46" xfId="0" applyNumberFormat="1" applyFont="1" applyFill="1" applyBorder="1" applyAlignment="1" applyProtection="1">
      <alignment horizontal="center" vertical="center" wrapText="1"/>
      <protection/>
    </xf>
    <xf numFmtId="0" fontId="10" fillId="33" borderId="46" xfId="0" applyFont="1" applyFill="1" applyBorder="1" applyAlignment="1">
      <alignment horizontal="center" vertical="center"/>
    </xf>
    <xf numFmtId="0" fontId="17" fillId="33" borderId="46" xfId="0" applyNumberFormat="1" applyFont="1" applyFill="1" applyBorder="1" applyAlignment="1" applyProtection="1">
      <alignment horizontal="center" vertical="top" wrapText="1"/>
      <protection/>
    </xf>
    <xf numFmtId="0" fontId="16" fillId="33" borderId="48" xfId="0" applyNumberFormat="1" applyFont="1" applyFill="1" applyBorder="1" applyAlignment="1" applyProtection="1">
      <alignment horizontal="left" vertical="center" wrapText="1"/>
      <protection/>
    </xf>
    <xf numFmtId="4" fontId="16" fillId="33" borderId="48" xfId="0" applyNumberFormat="1" applyFont="1" applyFill="1" applyBorder="1" applyAlignment="1" applyProtection="1">
      <alignment horizontal="right" vertical="center" wrapText="1"/>
      <protection/>
    </xf>
    <xf numFmtId="0" fontId="17" fillId="34" borderId="52" xfId="0" applyNumberFormat="1" applyFont="1" applyFill="1" applyBorder="1" applyAlignment="1" applyProtection="1">
      <alignment horizontal="left" vertical="center" wrapText="1"/>
      <protection/>
    </xf>
    <xf numFmtId="4" fontId="17" fillId="34" borderId="52" xfId="0" applyNumberFormat="1" applyFont="1" applyFill="1" applyBorder="1" applyAlignment="1" applyProtection="1">
      <alignment horizontal="right" vertical="center" wrapText="1"/>
      <protection/>
    </xf>
    <xf numFmtId="0" fontId="16" fillId="34" borderId="52" xfId="0" applyNumberFormat="1" applyFont="1" applyFill="1" applyBorder="1" applyAlignment="1" applyProtection="1">
      <alignment horizontal="left" vertical="center" wrapText="1"/>
      <protection/>
    </xf>
    <xf numFmtId="4" fontId="16" fillId="34" borderId="52" xfId="0" applyNumberFormat="1" applyFont="1" applyFill="1" applyBorder="1" applyAlignment="1" applyProtection="1">
      <alignment horizontal="right" vertical="center" wrapText="1"/>
      <protection/>
    </xf>
    <xf numFmtId="0" fontId="16" fillId="35" borderId="52" xfId="0" applyNumberFormat="1" applyFont="1" applyFill="1" applyBorder="1" applyAlignment="1" applyProtection="1">
      <alignment horizontal="left" vertical="center" wrapText="1"/>
      <protection/>
    </xf>
    <xf numFmtId="4" fontId="16" fillId="35" borderId="52" xfId="0" applyNumberFormat="1" applyFont="1" applyFill="1" applyBorder="1" applyAlignment="1" applyProtection="1">
      <alignment horizontal="right" vertical="center" wrapText="1"/>
      <protection/>
    </xf>
    <xf numFmtId="0" fontId="16" fillId="33" borderId="52" xfId="0" applyNumberFormat="1" applyFont="1" applyFill="1" applyBorder="1" applyAlignment="1" applyProtection="1">
      <alignment horizontal="left" vertical="center" wrapText="1"/>
      <protection/>
    </xf>
    <xf numFmtId="4" fontId="16" fillId="33" borderId="52" xfId="0" applyNumberFormat="1" applyFont="1" applyFill="1" applyBorder="1" applyAlignment="1" applyProtection="1">
      <alignment horizontal="right" vertical="center" wrapText="1"/>
      <protection/>
    </xf>
    <xf numFmtId="0" fontId="17" fillId="34" borderId="56" xfId="0" applyNumberFormat="1" applyFont="1" applyFill="1" applyBorder="1" applyAlignment="1" applyProtection="1">
      <alignment horizontal="left" vertical="center" wrapText="1"/>
      <protection/>
    </xf>
    <xf numFmtId="4" fontId="17" fillId="34" borderId="56" xfId="0" applyNumberFormat="1" applyFont="1" applyFill="1" applyBorder="1" applyAlignment="1" applyProtection="1">
      <alignment horizontal="right" vertical="center" wrapText="1"/>
      <protection/>
    </xf>
    <xf numFmtId="0" fontId="16" fillId="33" borderId="51" xfId="0" applyNumberFormat="1" applyFont="1" applyFill="1" applyBorder="1" applyAlignment="1" applyProtection="1">
      <alignment horizontal="left" vertical="center" wrapText="1"/>
      <protection/>
    </xf>
    <xf numFmtId="0" fontId="16" fillId="33" borderId="55" xfId="0" applyNumberFormat="1" applyFont="1" applyFill="1" applyBorder="1" applyAlignment="1" applyProtection="1">
      <alignment horizontal="left" vertical="center" wrapText="1"/>
      <protection/>
    </xf>
    <xf numFmtId="4" fontId="16" fillId="33" borderId="56" xfId="0" applyNumberFormat="1" applyFont="1" applyFill="1" applyBorder="1" applyAlignment="1" applyProtection="1">
      <alignment horizontal="right" vertical="center" wrapText="1"/>
      <protection/>
    </xf>
    <xf numFmtId="0" fontId="16" fillId="33" borderId="0" xfId="0" applyNumberFormat="1" applyFont="1" applyFill="1" applyBorder="1" applyAlignment="1" applyProtection="1">
      <alignment horizontal="left" vertical="center" wrapText="1"/>
      <protection/>
    </xf>
    <xf numFmtId="49" fontId="26" fillId="33" borderId="59" xfId="0" applyNumberFormat="1" applyFont="1" applyFill="1" applyBorder="1" applyAlignment="1" applyProtection="1">
      <alignment horizontal="left" vertical="center" wrapText="1"/>
      <protection/>
    </xf>
    <xf numFmtId="0" fontId="0" fillId="33" borderId="96" xfId="0" applyNumberFormat="1" applyFont="1" applyFill="1" applyBorder="1" applyAlignment="1" applyProtection="1">
      <alignment horizontal="center" wrapText="1"/>
      <protection locked="0"/>
    </xf>
    <xf numFmtId="0" fontId="12" fillId="33" borderId="46" xfId="0" applyNumberFormat="1" applyFont="1" applyFill="1" applyBorder="1" applyAlignment="1" applyProtection="1">
      <alignment horizontal="left" vertical="center" wrapText="1"/>
      <protection/>
    </xf>
    <xf numFmtId="0" fontId="10" fillId="33" borderId="59" xfId="0" applyFont="1" applyFill="1" applyBorder="1" applyAlignment="1">
      <alignment horizontal="center" vertical="center"/>
    </xf>
    <xf numFmtId="0" fontId="16" fillId="33" borderId="61" xfId="0" applyNumberFormat="1" applyFont="1" applyFill="1" applyBorder="1" applyAlignment="1" applyProtection="1">
      <alignment horizontal="left" vertical="center" wrapText="1"/>
      <protection/>
    </xf>
    <xf numFmtId="4" fontId="16" fillId="33" borderId="61" xfId="0" applyNumberFormat="1" applyFont="1" applyFill="1" applyBorder="1" applyAlignment="1" applyProtection="1">
      <alignment horizontal="right" vertical="center" wrapText="1"/>
      <protection/>
    </xf>
    <xf numFmtId="0" fontId="16" fillId="33" borderId="47" xfId="0" applyNumberFormat="1" applyFont="1" applyFill="1" applyBorder="1" applyAlignment="1" applyProtection="1">
      <alignment horizontal="left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 wrapText="1"/>
      <protection/>
    </xf>
    <xf numFmtId="0" fontId="25" fillId="33" borderId="0" xfId="0" applyNumberFormat="1" applyFont="1" applyFill="1" applyBorder="1" applyAlignment="1" applyProtection="1">
      <alignment horizontal="center" vertical="top" wrapText="1"/>
      <protection/>
    </xf>
    <xf numFmtId="0" fontId="17" fillId="33" borderId="52" xfId="0" applyNumberFormat="1" applyFont="1" applyFill="1" applyBorder="1" applyAlignment="1" applyProtection="1">
      <alignment horizontal="left" vertical="center" wrapText="1"/>
      <protection/>
    </xf>
    <xf numFmtId="4" fontId="17" fillId="33" borderId="52" xfId="0" applyNumberFormat="1" applyFont="1" applyFill="1" applyBorder="1" applyAlignment="1" applyProtection="1">
      <alignment horizontal="right" vertical="center" wrapText="1"/>
      <protection/>
    </xf>
    <xf numFmtId="0" fontId="19" fillId="33" borderId="64" xfId="0" applyNumberFormat="1" applyFont="1" applyFill="1" applyBorder="1" applyAlignment="1" applyProtection="1">
      <alignment horizontal="left" vertical="center" wrapText="1"/>
      <protection/>
    </xf>
    <xf numFmtId="4" fontId="19" fillId="33" borderId="64" xfId="0" applyNumberFormat="1" applyFont="1" applyFill="1" applyBorder="1" applyAlignment="1" applyProtection="1">
      <alignment horizontal="right" vertical="center" wrapText="1"/>
      <protection/>
    </xf>
    <xf numFmtId="0" fontId="16" fillId="33" borderId="66" xfId="0" applyNumberFormat="1" applyFont="1" applyFill="1" applyBorder="1" applyAlignment="1" applyProtection="1">
      <alignment horizontal="left" vertical="center" wrapText="1"/>
      <protection/>
    </xf>
    <xf numFmtId="4" fontId="16" fillId="33" borderId="66" xfId="0" applyNumberFormat="1" applyFont="1" applyFill="1" applyBorder="1" applyAlignment="1" applyProtection="1">
      <alignment horizontal="right" vertical="center" wrapText="1"/>
      <protection/>
    </xf>
    <xf numFmtId="0" fontId="16" fillId="35" borderId="56" xfId="0" applyNumberFormat="1" applyFont="1" applyFill="1" applyBorder="1" applyAlignment="1" applyProtection="1">
      <alignment horizontal="left" vertical="center" wrapText="1"/>
      <protection/>
    </xf>
    <xf numFmtId="4" fontId="16" fillId="35" borderId="56" xfId="0" applyNumberFormat="1" applyFont="1" applyFill="1" applyBorder="1" applyAlignment="1" applyProtection="1">
      <alignment horizontal="right" vertical="center" wrapText="1"/>
      <protection/>
    </xf>
    <xf numFmtId="0" fontId="21" fillId="33" borderId="0" xfId="0" applyNumberFormat="1" applyFont="1" applyFill="1" applyBorder="1" applyAlignment="1" applyProtection="1">
      <alignment horizontal="left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31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5" borderId="46" xfId="0" applyNumberFormat="1" applyFont="1" applyFill="1" applyBorder="1" applyAlignment="1" applyProtection="1">
      <alignment horizontal="left" vertical="center" wrapText="1"/>
      <protection/>
    </xf>
    <xf numFmtId="0" fontId="12" fillId="35" borderId="46" xfId="0" applyNumberFormat="1" applyFont="1" applyFill="1" applyBorder="1" applyAlignment="1" applyProtection="1">
      <alignment vertical="center" wrapText="1"/>
      <protection/>
    </xf>
    <xf numFmtId="0" fontId="13" fillId="35" borderId="95" xfId="0" applyNumberFormat="1" applyFont="1" applyFill="1" applyBorder="1" applyAlignment="1" applyProtection="1">
      <alignment horizontal="center" vertical="center" wrapText="1"/>
      <protection/>
    </xf>
    <xf numFmtId="0" fontId="13" fillId="35" borderId="46" xfId="0" applyNumberFormat="1" applyFont="1" applyFill="1" applyBorder="1" applyAlignment="1" applyProtection="1">
      <alignment horizontal="center" vertical="center" wrapText="1"/>
      <protection/>
    </xf>
    <xf numFmtId="0" fontId="13" fillId="35" borderId="46" xfId="0" applyFont="1" applyFill="1" applyBorder="1" applyAlignment="1">
      <alignment horizontal="center" vertical="center"/>
    </xf>
    <xf numFmtId="0" fontId="17" fillId="35" borderId="46" xfId="0" applyNumberFormat="1" applyFont="1" applyFill="1" applyBorder="1" applyAlignment="1" applyProtection="1">
      <alignment horizontal="center" vertical="center" wrapText="1"/>
      <protection/>
    </xf>
    <xf numFmtId="0" fontId="13" fillId="35" borderId="89" xfId="0" applyNumberFormat="1" applyFont="1" applyFill="1" applyBorder="1" applyAlignment="1" applyProtection="1">
      <alignment horizontal="center" vertical="center" wrapText="1"/>
      <protection/>
    </xf>
    <xf numFmtId="0" fontId="16" fillId="33" borderId="69" xfId="0" applyNumberFormat="1" applyFont="1" applyFill="1" applyBorder="1" applyAlignment="1" applyProtection="1">
      <alignment horizontal="left" vertical="center" wrapText="1"/>
      <protection/>
    </xf>
    <xf numFmtId="4" fontId="16" fillId="33" borderId="69" xfId="0" applyNumberFormat="1" applyFont="1" applyFill="1" applyBorder="1" applyAlignment="1" applyProtection="1">
      <alignment horizontal="right" vertical="center" wrapText="1"/>
      <protection/>
    </xf>
    <xf numFmtId="0" fontId="17" fillId="35" borderId="10" xfId="0" applyNumberFormat="1" applyFont="1" applyFill="1" applyBorder="1" applyAlignment="1" applyProtection="1">
      <alignment horizontal="left" vertical="center" wrapText="1"/>
      <protection/>
    </xf>
    <xf numFmtId="4" fontId="17" fillId="35" borderId="10" xfId="0" applyNumberFormat="1" applyFont="1" applyFill="1" applyBorder="1" applyAlignment="1" applyProtection="1">
      <alignment horizontal="right" vertical="center" wrapText="1"/>
      <protection/>
    </xf>
    <xf numFmtId="0" fontId="16" fillId="33" borderId="10" xfId="0" applyNumberFormat="1" applyFont="1" applyFill="1" applyBorder="1" applyAlignment="1" applyProtection="1">
      <alignment horizontal="left" vertical="center" wrapText="1"/>
      <protection/>
    </xf>
    <xf numFmtId="4" fontId="16" fillId="33" borderId="10" xfId="0" applyNumberFormat="1" applyFont="1" applyFill="1" applyBorder="1" applyAlignment="1" applyProtection="1">
      <alignment horizontal="right" vertical="center" wrapText="1"/>
      <protection/>
    </xf>
    <xf numFmtId="0" fontId="16" fillId="35" borderId="10" xfId="0" applyNumberFormat="1" applyFont="1" applyFill="1" applyBorder="1" applyAlignment="1" applyProtection="1">
      <alignment horizontal="left" vertical="center" wrapText="1"/>
      <protection/>
    </xf>
    <xf numFmtId="4" fontId="16" fillId="35" borderId="10" xfId="0" applyNumberFormat="1" applyFont="1" applyFill="1" applyBorder="1" applyAlignment="1" applyProtection="1">
      <alignment horizontal="right" vertical="center" wrapText="1"/>
      <protection/>
    </xf>
    <xf numFmtId="0" fontId="17" fillId="35" borderId="75" xfId="0" applyNumberFormat="1" applyFont="1" applyFill="1" applyBorder="1" applyAlignment="1" applyProtection="1">
      <alignment horizontal="left" vertical="center" wrapText="1"/>
      <protection/>
    </xf>
    <xf numFmtId="4" fontId="17" fillId="35" borderId="75" xfId="0" applyNumberFormat="1" applyFont="1" applyFill="1" applyBorder="1" applyAlignment="1" applyProtection="1">
      <alignment horizontal="right" vertical="center" wrapText="1"/>
      <protection/>
    </xf>
    <xf numFmtId="0" fontId="16" fillId="33" borderId="79" xfId="0" applyNumberFormat="1" applyFont="1" applyFill="1" applyBorder="1" applyAlignment="1" applyProtection="1">
      <alignment horizontal="left" vertical="center" wrapText="1"/>
      <protection/>
    </xf>
    <xf numFmtId="4" fontId="16" fillId="33" borderId="79" xfId="0" applyNumberFormat="1" applyFont="1" applyFill="1" applyBorder="1" applyAlignment="1" applyProtection="1">
      <alignment horizontal="right" vertical="center" wrapText="1"/>
      <protection/>
    </xf>
    <xf numFmtId="0" fontId="16" fillId="33" borderId="13" xfId="0" applyNumberFormat="1" applyFont="1" applyFill="1" applyBorder="1" applyAlignment="1" applyProtection="1">
      <alignment horizontal="left" vertical="center" wrapText="1"/>
      <protection/>
    </xf>
    <xf numFmtId="0" fontId="16" fillId="33" borderId="72" xfId="0" applyNumberFormat="1" applyFont="1" applyFill="1" applyBorder="1" applyAlignment="1" applyProtection="1">
      <alignment horizontal="left" vertical="center" wrapText="1"/>
      <protection/>
    </xf>
    <xf numFmtId="0" fontId="16" fillId="33" borderId="74" xfId="0" applyNumberFormat="1" applyFont="1" applyFill="1" applyBorder="1" applyAlignment="1" applyProtection="1">
      <alignment horizontal="left" vertical="center" wrapText="1"/>
      <protection/>
    </xf>
    <xf numFmtId="4" fontId="16" fillId="33" borderId="75" xfId="0" applyNumberFormat="1" applyFont="1" applyFill="1" applyBorder="1" applyAlignment="1" applyProtection="1">
      <alignment horizontal="right" vertical="center" wrapText="1"/>
      <protection/>
    </xf>
    <xf numFmtId="0" fontId="25" fillId="33" borderId="0" xfId="0" applyFont="1" applyFill="1" applyBorder="1" applyAlignment="1" applyProtection="1">
      <alignment horizontal="center" vertical="center" wrapText="1"/>
      <protection/>
    </xf>
    <xf numFmtId="0" fontId="26" fillId="35" borderId="46" xfId="0" applyFont="1" applyFill="1" applyBorder="1" applyAlignment="1" applyProtection="1">
      <alignment horizontal="left" vertical="center" wrapText="1"/>
      <protection/>
    </xf>
    <xf numFmtId="49" fontId="26" fillId="35" borderId="46" xfId="0" applyNumberFormat="1" applyFont="1" applyFill="1" applyBorder="1" applyAlignment="1" applyProtection="1">
      <alignment horizontal="left" vertical="center" wrapText="1"/>
      <protection/>
    </xf>
    <xf numFmtId="0" fontId="28" fillId="35" borderId="46" xfId="0" applyFont="1" applyFill="1" applyBorder="1" applyAlignment="1" applyProtection="1">
      <alignment horizontal="center" vertical="center" wrapText="1"/>
      <protection/>
    </xf>
    <xf numFmtId="0" fontId="32" fillId="35" borderId="46" xfId="0" applyFont="1" applyFill="1" applyBorder="1" applyAlignment="1" applyProtection="1">
      <alignment horizontal="center" vertical="center" wrapText="1"/>
      <protection/>
    </xf>
    <xf numFmtId="0" fontId="16" fillId="35" borderId="97" xfId="0" applyFont="1" applyFill="1" applyBorder="1" applyAlignment="1" applyProtection="1">
      <alignment horizontal="left" vertical="center" wrapText="1"/>
      <protection/>
    </xf>
    <xf numFmtId="0" fontId="15" fillId="35" borderId="69" xfId="0" applyFont="1" applyFill="1" applyBorder="1" applyAlignment="1" applyProtection="1">
      <alignment horizontal="center" wrapText="1"/>
      <protection locked="0"/>
    </xf>
    <xf numFmtId="0" fontId="16" fillId="33" borderId="13" xfId="0" applyFont="1" applyFill="1" applyBorder="1" applyAlignment="1" applyProtection="1">
      <alignment horizontal="left" vertical="center" wrapText="1"/>
      <protection/>
    </xf>
    <xf numFmtId="0" fontId="16" fillId="35" borderId="13" xfId="0" applyFont="1" applyFill="1" applyBorder="1" applyAlignment="1" applyProtection="1">
      <alignment horizontal="left" vertical="center" wrapText="1"/>
      <protection/>
    </xf>
    <xf numFmtId="0" fontId="17" fillId="35" borderId="13" xfId="0" applyFont="1" applyFill="1" applyBorder="1" applyAlignment="1" applyProtection="1">
      <alignment horizontal="left" vertical="center" wrapText="1"/>
      <protection/>
    </xf>
    <xf numFmtId="0" fontId="17" fillId="33" borderId="13" xfId="0" applyFont="1" applyFill="1" applyBorder="1" applyAlignment="1" applyProtection="1">
      <alignment horizontal="left" vertical="center" wrapText="1"/>
      <protection/>
    </xf>
    <xf numFmtId="4" fontId="17" fillId="33" borderId="10" xfId="0" applyNumberFormat="1" applyFont="1" applyFill="1" applyBorder="1" applyAlignment="1" applyProtection="1">
      <alignment horizontal="right" vertical="center" wrapText="1"/>
      <protection/>
    </xf>
    <xf numFmtId="0" fontId="16" fillId="33" borderId="10" xfId="0" applyFont="1" applyFill="1" applyBorder="1" applyAlignment="1" applyProtection="1">
      <alignment horizontal="left" vertical="center" wrapText="1"/>
      <protection/>
    </xf>
    <xf numFmtId="0" fontId="17" fillId="35" borderId="74" xfId="0" applyFont="1" applyFill="1" applyBorder="1" applyAlignment="1" applyProtection="1">
      <alignment horizontal="left" vertical="center" wrapText="1"/>
      <protection/>
    </xf>
    <xf numFmtId="0" fontId="0" fillId="33" borderId="0" xfId="0" applyNumberFormat="1" applyFont="1" applyFill="1" applyBorder="1" applyAlignment="1" applyProtection="1">
      <alignment horizontal="center" wrapText="1"/>
      <protection locked="0"/>
    </xf>
    <xf numFmtId="0" fontId="13" fillId="35" borderId="87" xfId="0" applyNumberFormat="1" applyFont="1" applyFill="1" applyBorder="1" applyAlignment="1" applyProtection="1">
      <alignment horizontal="center" vertical="center" wrapText="1"/>
      <protection/>
    </xf>
    <xf numFmtId="0" fontId="13" fillId="35" borderId="46" xfId="0" applyNumberFormat="1" applyFont="1" applyFill="1" applyBorder="1" applyAlignment="1" applyProtection="1">
      <alignment horizontal="center" vertical="center"/>
      <protection/>
    </xf>
    <xf numFmtId="0" fontId="13" fillId="35" borderId="87" xfId="0" applyFont="1" applyFill="1" applyBorder="1" applyAlignment="1">
      <alignment horizontal="center" vertical="center"/>
    </xf>
    <xf numFmtId="0" fontId="16" fillId="35" borderId="75" xfId="0" applyNumberFormat="1" applyFont="1" applyFill="1" applyBorder="1" applyAlignment="1" applyProtection="1">
      <alignment horizontal="left" vertical="center" wrapText="1"/>
      <protection/>
    </xf>
    <xf numFmtId="4" fontId="16" fillId="35" borderId="75" xfId="0" applyNumberFormat="1" applyFont="1" applyFill="1" applyBorder="1" applyAlignment="1" applyProtection="1">
      <alignment horizontal="right" vertical="center" wrapText="1"/>
      <protection/>
    </xf>
    <xf numFmtId="0" fontId="17" fillId="35" borderId="87" xfId="0" applyNumberFormat="1" applyFont="1" applyFill="1" applyBorder="1" applyAlignment="1" applyProtection="1">
      <alignment horizontal="center" vertical="top" wrapText="1"/>
      <protection/>
    </xf>
    <xf numFmtId="0" fontId="17" fillId="35" borderId="46" xfId="0" applyNumberFormat="1" applyFont="1" applyFill="1" applyBorder="1" applyAlignment="1" applyProtection="1">
      <alignment horizontal="center" vertical="top" wrapText="1"/>
      <protection/>
    </xf>
    <xf numFmtId="0" fontId="16" fillId="33" borderId="75" xfId="0" applyNumberFormat="1" applyFont="1" applyFill="1" applyBorder="1" applyAlignment="1" applyProtection="1">
      <alignment horizontal="left" vertical="center" wrapText="1"/>
      <protection/>
    </xf>
    <xf numFmtId="0" fontId="13" fillId="35" borderId="95" xfId="0" applyFont="1" applyFill="1" applyBorder="1" applyAlignment="1">
      <alignment horizontal="center" vertical="center"/>
    </xf>
    <xf numFmtId="0" fontId="13" fillId="35" borderId="98" xfId="0" applyNumberFormat="1" applyFont="1" applyFill="1" applyBorder="1" applyAlignment="1" applyProtection="1">
      <alignment horizontal="center" vertical="center" wrapText="1"/>
      <protection/>
    </xf>
    <xf numFmtId="0" fontId="13" fillId="35" borderId="98" xfId="0" applyFont="1" applyFill="1" applyBorder="1" applyAlignment="1">
      <alignment horizontal="center" vertical="center"/>
    </xf>
    <xf numFmtId="49" fontId="12" fillId="35" borderId="46" xfId="0" applyNumberFormat="1" applyFont="1" applyFill="1" applyBorder="1" applyAlignment="1" applyProtection="1">
      <alignment horizontal="left" vertical="center" wrapText="1"/>
      <protection/>
    </xf>
    <xf numFmtId="0" fontId="34" fillId="34" borderId="10" xfId="44" applyFont="1" applyFill="1" applyBorder="1" applyAlignment="1">
      <alignment horizontal="center" vertical="center"/>
      <protection/>
    </xf>
    <xf numFmtId="0" fontId="34" fillId="34" borderId="99" xfId="44" applyFont="1" applyFill="1" applyBorder="1" applyAlignment="1">
      <alignment horizontal="center" vertical="center" wrapText="1"/>
      <protection/>
    </xf>
    <xf numFmtId="0" fontId="34" fillId="34" borderId="10" xfId="44" applyFont="1" applyFill="1" applyBorder="1" applyAlignment="1">
      <alignment horizontal="center" vertical="center" wrapText="1"/>
      <protection/>
    </xf>
    <xf numFmtId="49" fontId="34" fillId="34" borderId="17" xfId="44" applyNumberFormat="1" applyFont="1" applyFill="1" applyBorder="1" applyAlignment="1">
      <alignment horizontal="center"/>
      <protection/>
    </xf>
    <xf numFmtId="0" fontId="34" fillId="34" borderId="17" xfId="44" applyFont="1" applyFill="1" applyBorder="1" applyAlignment="1">
      <alignment horizontal="center"/>
      <protection/>
    </xf>
    <xf numFmtId="49" fontId="34" fillId="34" borderId="17" xfId="44" applyNumberFormat="1" applyFont="1" applyFill="1" applyBorder="1" applyAlignment="1">
      <alignment horizontal="center" vertical="center"/>
      <protection/>
    </xf>
    <xf numFmtId="49" fontId="34" fillId="34" borderId="99" xfId="44" applyNumberFormat="1" applyFont="1" applyFill="1" applyBorder="1" applyAlignment="1">
      <alignment horizontal="center" vertical="center"/>
      <protection/>
    </xf>
    <xf numFmtId="49" fontId="34" fillId="34" borderId="99" xfId="44" applyNumberFormat="1" applyFont="1" applyFill="1" applyBorder="1" applyAlignment="1">
      <alignment horizontal="center" vertical="center" wrapText="1"/>
      <protection/>
    </xf>
    <xf numFmtId="0" fontId="34" fillId="34" borderId="20" xfId="44" applyFont="1" applyFill="1" applyBorder="1" applyAlignment="1">
      <alignment horizontal="center"/>
      <protection/>
    </xf>
    <xf numFmtId="0" fontId="33" fillId="33" borderId="0" xfId="0" applyFont="1" applyFill="1" applyBorder="1" applyAlignment="1">
      <alignment horizontal="left" vertical="center" wrapText="1"/>
    </xf>
    <xf numFmtId="0" fontId="33" fillId="33" borderId="0" xfId="0" applyFont="1" applyFill="1" applyBorder="1" applyAlignment="1">
      <alignment horizontal="left" wrapText="1"/>
    </xf>
    <xf numFmtId="0" fontId="33" fillId="33" borderId="0" xfId="0" applyFont="1" applyFill="1" applyBorder="1" applyAlignment="1">
      <alignment horizontal="left" vertical="top" wrapText="1"/>
    </xf>
    <xf numFmtId="0" fontId="33" fillId="33" borderId="0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left"/>
    </xf>
    <xf numFmtId="49" fontId="33" fillId="33" borderId="13" xfId="0" applyNumberFormat="1" applyFont="1" applyFill="1" applyBorder="1" applyAlignment="1">
      <alignment horizontal="center" vertical="center"/>
    </xf>
    <xf numFmtId="49" fontId="42" fillId="33" borderId="10" xfId="0" applyNumberFormat="1" applyFont="1" applyFill="1" applyBorder="1" applyAlignment="1">
      <alignment horizontal="center" vertical="center"/>
    </xf>
    <xf numFmtId="49" fontId="42" fillId="33" borderId="100" xfId="0" applyNumberFormat="1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/>
    </xf>
    <xf numFmtId="169" fontId="42" fillId="33" borderId="12" xfId="0" applyNumberFormat="1" applyFont="1" applyFill="1" applyBorder="1" applyAlignment="1">
      <alignment horizontal="right" vertical="center"/>
    </xf>
    <xf numFmtId="4" fontId="42" fillId="33" borderId="12" xfId="0" applyNumberFormat="1" applyFont="1" applyFill="1" applyBorder="1" applyAlignment="1">
      <alignment horizontal="right" vertical="center"/>
    </xf>
    <xf numFmtId="169" fontId="33" fillId="33" borderId="12" xfId="0" applyNumberFormat="1" applyFont="1" applyFill="1" applyBorder="1" applyAlignment="1">
      <alignment horizontal="right" vertical="center"/>
    </xf>
    <xf numFmtId="4" fontId="33" fillId="33" borderId="12" xfId="0" applyNumberFormat="1" applyFont="1" applyFill="1" applyBorder="1" applyAlignment="1">
      <alignment horizontal="right" vertical="center"/>
    </xf>
    <xf numFmtId="4" fontId="33" fillId="33" borderId="12" xfId="0" applyNumberFormat="1" applyFont="1" applyFill="1" applyBorder="1" applyAlignment="1">
      <alignment horizontal="center" vertical="center"/>
    </xf>
    <xf numFmtId="169" fontId="42" fillId="33" borderId="10" xfId="0" applyNumberFormat="1" applyFont="1" applyFill="1" applyBorder="1" applyAlignment="1">
      <alignment horizontal="right" vertical="center"/>
    </xf>
    <xf numFmtId="4" fontId="42" fillId="33" borderId="22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horizontal="right" vertical="center"/>
    </xf>
    <xf numFmtId="0" fontId="44" fillId="33" borderId="0" xfId="0" applyNumberFormat="1" applyFont="1" applyFill="1" applyBorder="1" applyAlignment="1">
      <alignment horizontal="left" vertical="center" wrapText="1"/>
    </xf>
    <xf numFmtId="0" fontId="35" fillId="33" borderId="0" xfId="0" applyNumberFormat="1" applyFont="1" applyFill="1" applyBorder="1" applyAlignment="1">
      <alignment horizontal="left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Explanatory Text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CFCF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8F2A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externalLink" Target="externalLinks/externalLink1.xml" /><Relationship Id="rId43" Type="http://schemas.openxmlformats.org/officeDocument/2006/relationships/externalLink" Target="externalLinks/externalLink2.xml" /><Relationship Id="rId4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1990725</xdr:colOff>
      <xdr:row>4</xdr:row>
      <xdr:rowOff>66675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90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o3\DCONT\05-%20SICONFI\2019\DPE%20GO%20-%20Mem&#243;ria%20de%20C&#225;lculo%20(SGPC)\DPE%20GO%20-%20RGF%20Demonstrativo%20da%20Despesa%20com%20Pessoal%20-%201&#186;%20Quadri%20(Detalhado%20e%20Consolidado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uarios\thales-tfs\Downloads\DPE_GO___Memorial_de_Calculo_Consolidado__1__Quadrimestre_2019_%20(6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1 - Pessoal Defensoria"/>
      <sheetName val="Anexo 1 - Pessoal E, DF, M"/>
      <sheetName val="Anexo 1 Pessoal União"/>
      <sheetName val="Anexo 1 - Pessoal (Consorciado)"/>
      <sheetName val="Anexo 1 - Pessoal (Consórcio)"/>
      <sheetName val="Anexo 2 - Dívida (E,DF e M)"/>
      <sheetName val="Anexo 2 - Dívida (União)"/>
      <sheetName val="Anexo 3 - Garantias"/>
      <sheetName val="Anexo 4 -Op. Crédito (E,DF M)  "/>
      <sheetName val="Anexo 4 - Op. Crédito (União)"/>
      <sheetName val="Anexo 5 - Dispon. e RP (E,DF,M)"/>
      <sheetName val="Anexo 5 - Dispon. e RP (UNIÃO)"/>
      <sheetName val="Anexo 5 - Disp. e RP(Consórcio)"/>
      <sheetName val="Anexo 6 - Simplificado E, DF, M"/>
      <sheetName val="Anexo 6 - Simplificado U"/>
      <sheetName val="Anexo 1 - Pessoal Defensoria (C"/>
    </sheetNames>
    <sheetDataSet>
      <sheetData sheetId="0">
        <row r="10">
          <cell r="A10" t="str">
            <v>Tabela I – Demonstrativo da Despesa com Pessoal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 1 - Pessoal Defensoria"/>
      <sheetName val="Memória de Cálculo"/>
      <sheetName val="Maio"/>
      <sheetName val="Junho"/>
      <sheetName val="Julho"/>
      <sheetName val="Agosto"/>
      <sheetName val="Maio a Agosto 2018"/>
      <sheetName val="2018"/>
      <sheetName val="Setembro"/>
      <sheetName val="Outubro"/>
      <sheetName val="Novembro"/>
      <sheetName val="Dezembro"/>
      <sheetName val="Setembro a Dezembro 2018"/>
      <sheetName val="Janeiro a Dezembro"/>
      <sheetName val="Janeiro 2019"/>
      <sheetName val="Fevereiro 2019"/>
      <sheetName val="Março 2019"/>
      <sheetName val="Abril 2019"/>
      <sheetName val="Anexo 1 - Pessoal Defensoria (C"/>
      <sheetName val="Plan1"/>
    </sheetNames>
    <sheetDataSet>
      <sheetData sheetId="0">
        <row r="29">
          <cell r="O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85"/>
  <sheetViews>
    <sheetView tabSelected="1" zoomScalePageLayoutView="0" workbookViewId="0" topLeftCell="A776">
      <selection activeCell="A1" sqref="A1"/>
    </sheetView>
  </sheetViews>
  <sheetFormatPr defaultColWidth="67.140625" defaultRowHeight="12.75" customHeight="1"/>
  <cols>
    <col min="1" max="1" width="50.8515625" style="1" customWidth="1"/>
    <col min="2" max="2" width="19.28125" style="1" customWidth="1"/>
    <col min="3" max="3" width="24.00390625" style="1" customWidth="1"/>
    <col min="4" max="4" width="15.00390625" style="1" customWidth="1"/>
    <col min="5" max="5" width="26.140625" style="1" customWidth="1"/>
    <col min="6" max="6" width="21.421875" style="1" customWidth="1"/>
    <col min="7" max="7" width="16.8515625" style="2" hidden="1" customWidth="1"/>
    <col min="8" max="8" width="16.00390625" style="2" hidden="1" customWidth="1"/>
    <col min="9" max="10" width="20.8515625" style="2" hidden="1" customWidth="1"/>
    <col min="11" max="11" width="16.140625" style="2" hidden="1" customWidth="1"/>
    <col min="12" max="12" width="13.57421875" style="2" hidden="1" customWidth="1"/>
    <col min="13" max="13" width="14.57421875" style="2" hidden="1" customWidth="1"/>
    <col min="14" max="14" width="16.421875" style="2" hidden="1" customWidth="1"/>
    <col min="15" max="15" width="14.421875" style="2" hidden="1" customWidth="1"/>
    <col min="16" max="21" width="67.140625" style="2" hidden="1" customWidth="1"/>
    <col min="22" max="22" width="12.140625" style="2" hidden="1" customWidth="1"/>
    <col min="23" max="38" width="67.140625" style="2" hidden="1" customWidth="1"/>
    <col min="39" max="39" width="20.421875" style="2" hidden="1" customWidth="1"/>
    <col min="40" max="56" width="67.140625" style="2" hidden="1" customWidth="1"/>
    <col min="57" max="64" width="67.140625" style="3" customWidth="1"/>
    <col min="65" max="16384" width="67.140625" style="4" customWidth="1"/>
  </cols>
  <sheetData>
    <row r="1" spans="1:56" ht="15.75" customHeight="1">
      <c r="A1" s="5"/>
      <c r="B1" s="5"/>
      <c r="C1" s="5"/>
      <c r="D1" s="5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</row>
    <row r="2" spans="1:56" ht="12.75" customHeight="1">
      <c r="A2" s="5"/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</row>
    <row r="3" spans="1:56" ht="12.75" customHeight="1">
      <c r="A3" s="397" t="s">
        <v>0</v>
      </c>
      <c r="B3" s="397"/>
      <c r="C3" s="397"/>
      <c r="D3" s="397"/>
      <c r="E3" s="397"/>
      <c r="F3" s="397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</row>
    <row r="4" spans="1:56" ht="12.75" customHeight="1">
      <c r="A4" s="7"/>
      <c r="B4" s="7"/>
      <c r="C4" s="7"/>
      <c r="D4" s="7"/>
      <c r="E4" s="7"/>
      <c r="F4" s="7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</row>
    <row r="5" spans="1:56" ht="12.75" customHeight="1">
      <c r="A5" s="7"/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8"/>
      <c r="H5" s="8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</row>
    <row r="6" spans="1:56" ht="12.75" customHeight="1">
      <c r="A6" s="7"/>
      <c r="B6" s="9">
        <f>E22+E38+E54+E70+E86+E102+E118+E128+E142+E158+E174+E190+E215+E216+E243+E244+E271+E272+E291+E315+E316+E344+E345+E347+E366+E391+E392+E423+E424+E450+E451+E481+E482+E503+E527+E528+E549+E557+E581+E597+E614+E631+E651+E652+E669+E677+E701+E718+E743+E744+E771+E772+E821+E846+E847+E866</f>
        <v>6637847.62</v>
      </c>
      <c r="C6" s="9">
        <f>E23+E39+E55+E71+E87+E103+E119+E143+E159+E175+E191+E217+E218+E245+E246+E273+E274+E292+E317+E318+E348+E349+E367+E393+E394+E425+E426+E452+E453+E483+E484+E504+E529+E530+E531+E550+E558+E582+E598+E615+E632+E653+E654+E670+E678+E702+E719+E745+E746+E773+E774+E822+E848+E849+E867</f>
        <v>6107107.099999999</v>
      </c>
      <c r="D6" s="9">
        <f>E24+E40+E56+E72+E88+E104+E120+E144+E160+E176+E192+E219+E220+E247+E248+E275+E276+E293+E319+E320+E350+E351+E368+E395+E396+E427+E428+E454+E455+E485+E486+E505+E532+E533+E551+E559+E583+E599+E616+E633+E655+E656+E679+E703+E720+E747+E748+E775+E776+E796+E823+E850+E851+E868-F631</f>
        <v>6387092.7700000005</v>
      </c>
      <c r="E6" s="9">
        <f>E25+E41+E57+E73+E89+E105+E121+E129+E145+E161+E177+E193+E221+E222+E249+E250+E277+E278+E294+E321+E322+E352+E353+E369+E397+E398+E429+E430+E456+E457+E465+E487+E488+E489+E490+E506+E534+E535+E552+E560+E584+E600+E617+E634+E657+E658+E659+E660+E671+E672+E680+E705+E721+E749+E750+E777+E778+E797+E824+E852+E853+E869-F634</f>
        <v>6642040.950000002</v>
      </c>
      <c r="F6" s="9">
        <f>B6+C6+D6+E6</f>
        <v>25774088.44</v>
      </c>
      <c r="G6" s="8"/>
      <c r="H6" s="8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</row>
    <row r="7" spans="1:56" ht="12.75" customHeight="1" hidden="1">
      <c r="A7" s="7"/>
      <c r="B7" s="10">
        <v>0</v>
      </c>
      <c r="C7" s="10">
        <v>0</v>
      </c>
      <c r="D7" s="11" t="s">
        <v>6</v>
      </c>
      <c r="E7" s="11" t="s">
        <v>7</v>
      </c>
      <c r="F7" s="7" t="s">
        <v>5</v>
      </c>
      <c r="G7" s="8"/>
      <c r="H7" s="8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</row>
    <row r="8" spans="1:56" ht="12.75" customHeight="1" hidden="1">
      <c r="A8" s="10" t="s">
        <v>8</v>
      </c>
      <c r="B8" s="11">
        <v>0</v>
      </c>
      <c r="C8" s="11">
        <v>0</v>
      </c>
      <c r="D8" s="11" t="e">
        <f>#REF!+#REF!+#REF!+#REF!+#REF!+#REF!+#REF!+#REF!+#REF!+#REF!+#REF!+#REF!+#REF!+#REF!+#REF!+#REF!+#REF!+#REF!+#REF!+#REF!+#REF!+#REF!+#REF!+#REF!+#REF!+#REF!+#REF!+#REF!+#REF!+#REF!+#REF!+#REF!+#REF!+#REF!+#REF!+#REF!+#REF!+#REF!+#REF!+#REF!+#REF!-#REF!</f>
        <v>#REF!</v>
      </c>
      <c r="E8" s="11" t="e">
        <f>#REF!+#REF!+#REF!+#REF!+#REF!+#REF!+#REF!+#REF!+#REF!+#REF!+#REF!+#REF!+#REF!+#REF!+#REF!+#REF!+#REF!+#REF!+#REF!+#REF!+#REF!+#REF!+#REF!+#REF!+#REF!+#REF!+#REF!+#REF!+#REF!+#REF!+#REF!+#REF!+#REF!+#REF!+#REF!+#REF!+#REF!+#REF!+#REF!+#REF!-#REF!</f>
        <v>#REF!</v>
      </c>
      <c r="F8" s="11" t="e">
        <f>B8+C8+D8+E8</f>
        <v>#REF!</v>
      </c>
      <c r="G8" s="8"/>
      <c r="H8" s="8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</row>
    <row r="9" spans="1:56" ht="12.75" customHeight="1" hidden="1">
      <c r="A9" s="10" t="s">
        <v>9</v>
      </c>
      <c r="B9" s="11"/>
      <c r="C9" s="11"/>
      <c r="D9" s="11" t="e">
        <f>#REF!</f>
        <v>#REF!</v>
      </c>
      <c r="E9" s="11" t="e">
        <f>#REF!</f>
        <v>#REF!</v>
      </c>
      <c r="F9" s="11" t="e">
        <f>#REF!+#REF!+#REF!+#REF!</f>
        <v>#REF!</v>
      </c>
      <c r="G9" s="8"/>
      <c r="H9" s="8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</row>
    <row r="10" spans="1:56" ht="12.75" customHeight="1" hidden="1">
      <c r="A10" s="10" t="s">
        <v>10</v>
      </c>
      <c r="B10" s="11">
        <v>5066737.9</v>
      </c>
      <c r="C10" s="11">
        <v>19330205.33</v>
      </c>
      <c r="D10" s="11" t="e">
        <f>D8-D9</f>
        <v>#REF!</v>
      </c>
      <c r="E10" s="11" t="e">
        <f>E8-E9</f>
        <v>#REF!</v>
      </c>
      <c r="F10" s="11" t="e">
        <f>F8-F9</f>
        <v>#REF!</v>
      </c>
      <c r="G10" s="8"/>
      <c r="H10" s="8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</row>
    <row r="11" spans="1:56" ht="12.75" customHeight="1">
      <c r="A11" s="10"/>
      <c r="B11" s="11"/>
      <c r="C11" s="11"/>
      <c r="D11" s="11"/>
      <c r="E11" s="11"/>
      <c r="F11" s="11"/>
      <c r="G11" s="8"/>
      <c r="H11" s="8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</row>
    <row r="12" spans="1:56" ht="18.75" customHeight="1">
      <c r="A12" s="398" t="s">
        <v>11</v>
      </c>
      <c r="B12" s="398"/>
      <c r="C12" s="398"/>
      <c r="D12" s="398"/>
      <c r="E12" s="398"/>
      <c r="F12" s="398"/>
      <c r="G12" s="398"/>
      <c r="H12" s="398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</row>
    <row r="13" spans="1:56" ht="24" customHeight="1">
      <c r="A13" s="13" t="s">
        <v>12</v>
      </c>
      <c r="B13" s="13" t="s">
        <v>13</v>
      </c>
      <c r="C13" s="13" t="s">
        <v>14</v>
      </c>
      <c r="D13" s="13" t="s">
        <v>15</v>
      </c>
      <c r="E13" s="13" t="s">
        <v>16</v>
      </c>
      <c r="F13" s="13" t="s">
        <v>17</v>
      </c>
      <c r="G13" s="14" t="s">
        <v>18</v>
      </c>
      <c r="H13" s="14" t="s">
        <v>19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</row>
    <row r="14" spans="1:56" ht="12.75" customHeight="1">
      <c r="A14" s="14" t="s">
        <v>20</v>
      </c>
      <c r="B14" s="15" t="s">
        <v>21</v>
      </c>
      <c r="C14" s="16">
        <v>44197</v>
      </c>
      <c r="D14" s="15" t="s">
        <v>21</v>
      </c>
      <c r="E14" s="17">
        <v>50737.69</v>
      </c>
      <c r="F14" s="17" t="s">
        <v>22</v>
      </c>
      <c r="G14" s="18"/>
      <c r="H14" s="19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</row>
    <row r="15" spans="1:56" ht="12.75" customHeight="1">
      <c r="A15" s="14" t="s">
        <v>20</v>
      </c>
      <c r="B15" s="15" t="s">
        <v>21</v>
      </c>
      <c r="C15" s="16">
        <v>44228</v>
      </c>
      <c r="D15" s="15" t="s">
        <v>21</v>
      </c>
      <c r="E15" s="17">
        <v>76018.83</v>
      </c>
      <c r="F15" s="17">
        <v>0</v>
      </c>
      <c r="G15" s="18"/>
      <c r="H15" s="19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</row>
    <row r="16" spans="1:56" ht="12.75" customHeight="1">
      <c r="A16" s="14" t="s">
        <v>20</v>
      </c>
      <c r="B16" s="15" t="s">
        <v>21</v>
      </c>
      <c r="C16" s="16">
        <v>44256</v>
      </c>
      <c r="D16" s="15" t="s">
        <v>21</v>
      </c>
      <c r="E16" s="17">
        <v>16633.21</v>
      </c>
      <c r="F16" s="17">
        <v>0</v>
      </c>
      <c r="G16" s="18"/>
      <c r="H16" s="19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</row>
    <row r="17" spans="1:56" ht="12.75" customHeight="1">
      <c r="A17" s="14" t="s">
        <v>20</v>
      </c>
      <c r="B17" s="15" t="s">
        <v>21</v>
      </c>
      <c r="C17" s="16">
        <v>44287</v>
      </c>
      <c r="D17" s="15" t="s">
        <v>21</v>
      </c>
      <c r="E17" s="17">
        <v>34549.05</v>
      </c>
      <c r="F17" s="17">
        <v>0</v>
      </c>
      <c r="G17" s="18"/>
      <c r="H17" s="19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</row>
    <row r="18" spans="1:56" ht="12.75" customHeight="1">
      <c r="A18" s="14" t="s">
        <v>20</v>
      </c>
      <c r="B18" s="15" t="s">
        <v>21</v>
      </c>
      <c r="C18" s="16">
        <v>44317</v>
      </c>
      <c r="D18" s="15" t="s">
        <v>21</v>
      </c>
      <c r="E18" s="17">
        <v>36453.68</v>
      </c>
      <c r="F18" s="17" t="s">
        <v>22</v>
      </c>
      <c r="G18" s="18"/>
      <c r="H18" s="19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</row>
    <row r="19" spans="1:56" ht="12.75" customHeight="1">
      <c r="A19" s="14" t="s">
        <v>20</v>
      </c>
      <c r="B19" s="15" t="s">
        <v>21</v>
      </c>
      <c r="C19" s="16">
        <v>44348</v>
      </c>
      <c r="D19" s="15" t="s">
        <v>21</v>
      </c>
      <c r="E19" s="17">
        <v>33783.4</v>
      </c>
      <c r="F19" s="17" t="s">
        <v>22</v>
      </c>
      <c r="G19" s="18"/>
      <c r="H19" s="19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</row>
    <row r="20" spans="1:56" ht="12.75" customHeight="1">
      <c r="A20" s="14" t="s">
        <v>20</v>
      </c>
      <c r="B20" s="15" t="s">
        <v>21</v>
      </c>
      <c r="C20" s="16">
        <v>44378</v>
      </c>
      <c r="D20" s="15" t="s">
        <v>21</v>
      </c>
      <c r="E20" s="17">
        <v>16758.71</v>
      </c>
      <c r="F20" s="17" t="s">
        <v>22</v>
      </c>
      <c r="G20" s="18"/>
      <c r="H20" s="19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</row>
    <row r="21" spans="1:56" ht="12.75" customHeight="1">
      <c r="A21" s="14" t="s">
        <v>20</v>
      </c>
      <c r="B21" s="15" t="s">
        <v>21</v>
      </c>
      <c r="C21" s="16">
        <v>44409</v>
      </c>
      <c r="D21" s="15" t="s">
        <v>21</v>
      </c>
      <c r="E21" s="17">
        <v>13864.44</v>
      </c>
      <c r="F21" s="17">
        <v>0</v>
      </c>
      <c r="G21" s="18"/>
      <c r="H21" s="19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</row>
    <row r="22" spans="1:56" ht="12.75" customHeight="1">
      <c r="A22" s="14" t="s">
        <v>20</v>
      </c>
      <c r="B22" s="15" t="s">
        <v>21</v>
      </c>
      <c r="C22" s="16">
        <v>44440</v>
      </c>
      <c r="D22" s="15" t="s">
        <v>21</v>
      </c>
      <c r="E22" s="17">
        <v>58369.44</v>
      </c>
      <c r="F22" s="17" t="s">
        <v>22</v>
      </c>
      <c r="G22" s="18"/>
      <c r="H22" s="19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</row>
    <row r="23" spans="1:56" ht="12.75" customHeight="1">
      <c r="A23" s="14" t="s">
        <v>20</v>
      </c>
      <c r="B23" s="15" t="s">
        <v>21</v>
      </c>
      <c r="C23" s="16">
        <v>44470</v>
      </c>
      <c r="D23" s="15" t="s">
        <v>21</v>
      </c>
      <c r="E23" s="17">
        <v>26119.11</v>
      </c>
      <c r="F23" s="17" t="s">
        <v>22</v>
      </c>
      <c r="G23" s="18"/>
      <c r="H23" s="19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</row>
    <row r="24" spans="1:56" ht="12.75" customHeight="1">
      <c r="A24" s="14" t="s">
        <v>20</v>
      </c>
      <c r="B24" s="15" t="s">
        <v>21</v>
      </c>
      <c r="C24" s="16">
        <v>44501</v>
      </c>
      <c r="D24" s="15" t="s">
        <v>21</v>
      </c>
      <c r="E24" s="17">
        <v>59387.75</v>
      </c>
      <c r="F24" s="17" t="s">
        <v>22</v>
      </c>
      <c r="G24" s="18"/>
      <c r="H24" s="19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</row>
    <row r="25" spans="1:56" ht="12.75" customHeight="1">
      <c r="A25" s="14" t="s">
        <v>20</v>
      </c>
      <c r="B25" s="15" t="s">
        <v>21</v>
      </c>
      <c r="C25" s="16">
        <v>44531</v>
      </c>
      <c r="D25" s="15" t="s">
        <v>21</v>
      </c>
      <c r="E25" s="17">
        <v>13700.86</v>
      </c>
      <c r="F25" s="17" t="s">
        <v>22</v>
      </c>
      <c r="G25" s="18"/>
      <c r="H25" s="19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</row>
    <row r="26" spans="1:56" ht="15" customHeight="1">
      <c r="A26" s="10"/>
      <c r="B26" s="10"/>
      <c r="C26" s="10"/>
      <c r="D26" s="15" t="s">
        <v>23</v>
      </c>
      <c r="E26" s="20">
        <f>SUM(E14:E25)</f>
        <v>436376.17</v>
      </c>
      <c r="F26" s="20">
        <f>SUM(F14:F25)</f>
        <v>0</v>
      </c>
      <c r="G26" s="21" t="e">
        <f>SUM(#REF!)</f>
        <v>#REF!</v>
      </c>
      <c r="H26" s="22" t="e">
        <f>SUM(#REF!)</f>
        <v>#REF!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</row>
    <row r="27" spans="1:56" ht="18" customHeight="1">
      <c r="A27" s="10"/>
      <c r="B27" s="11"/>
      <c r="C27" s="11"/>
      <c r="D27" s="11"/>
      <c r="E27" s="11"/>
      <c r="F27" s="11"/>
      <c r="G27" s="8"/>
      <c r="H27" s="8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</row>
    <row r="28" spans="1:56" ht="18.75" customHeight="1">
      <c r="A28" s="398" t="s">
        <v>24</v>
      </c>
      <c r="B28" s="398"/>
      <c r="C28" s="398"/>
      <c r="D28" s="398"/>
      <c r="E28" s="398"/>
      <c r="F28" s="398"/>
      <c r="G28" s="398"/>
      <c r="H28" s="398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</row>
    <row r="29" spans="1:56" ht="24" customHeight="1">
      <c r="A29" s="13" t="s">
        <v>12</v>
      </c>
      <c r="B29" s="13" t="s">
        <v>13</v>
      </c>
      <c r="C29" s="13" t="s">
        <v>14</v>
      </c>
      <c r="D29" s="13" t="s">
        <v>15</v>
      </c>
      <c r="E29" s="13" t="s">
        <v>16</v>
      </c>
      <c r="F29" s="13" t="s">
        <v>17</v>
      </c>
      <c r="G29" s="14" t="s">
        <v>18</v>
      </c>
      <c r="H29" s="14" t="s">
        <v>19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</row>
    <row r="30" spans="1:56" ht="12.75" customHeight="1">
      <c r="A30" s="14" t="s">
        <v>20</v>
      </c>
      <c r="B30" s="15" t="s">
        <v>21</v>
      </c>
      <c r="C30" s="16">
        <v>44197</v>
      </c>
      <c r="D30" s="15" t="s">
        <v>21</v>
      </c>
      <c r="E30" s="17">
        <v>121309.38</v>
      </c>
      <c r="F30" s="17" t="s">
        <v>22</v>
      </c>
      <c r="G30" s="18"/>
      <c r="H30" s="19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</row>
    <row r="31" spans="1:56" ht="12.75" customHeight="1">
      <c r="A31" s="14" t="s">
        <v>20</v>
      </c>
      <c r="B31" s="15" t="s">
        <v>21</v>
      </c>
      <c r="C31" s="16">
        <v>44228</v>
      </c>
      <c r="D31" s="15" t="s">
        <v>21</v>
      </c>
      <c r="E31" s="17">
        <v>121309.38</v>
      </c>
      <c r="F31" s="17">
        <v>0</v>
      </c>
      <c r="G31" s="18"/>
      <c r="H31" s="19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</row>
    <row r="32" spans="1:56" ht="12.75" customHeight="1">
      <c r="A32" s="14" t="s">
        <v>20</v>
      </c>
      <c r="B32" s="15" t="s">
        <v>21</v>
      </c>
      <c r="C32" s="16">
        <v>44256</v>
      </c>
      <c r="D32" s="15" t="s">
        <v>21</v>
      </c>
      <c r="E32" s="17">
        <v>121309.38</v>
      </c>
      <c r="F32" s="17">
        <v>0</v>
      </c>
      <c r="G32" s="18"/>
      <c r="H32" s="19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</row>
    <row r="33" spans="1:56" ht="12.75" customHeight="1">
      <c r="A33" s="14" t="s">
        <v>20</v>
      </c>
      <c r="B33" s="15" t="s">
        <v>21</v>
      </c>
      <c r="C33" s="16">
        <v>44287</v>
      </c>
      <c r="D33" s="15" t="s">
        <v>21</v>
      </c>
      <c r="E33" s="17">
        <v>121309.38</v>
      </c>
      <c r="F33" s="17">
        <v>0</v>
      </c>
      <c r="G33" s="18"/>
      <c r="H33" s="19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</row>
    <row r="34" spans="1:56" ht="12.75" customHeight="1">
      <c r="A34" s="14" t="s">
        <v>20</v>
      </c>
      <c r="B34" s="15" t="s">
        <v>21</v>
      </c>
      <c r="C34" s="16">
        <v>44317</v>
      </c>
      <c r="D34" s="15" t="s">
        <v>21</v>
      </c>
      <c r="E34" s="17">
        <v>121309.38</v>
      </c>
      <c r="F34" s="17" t="s">
        <v>22</v>
      </c>
      <c r="G34" s="18"/>
      <c r="H34" s="19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</row>
    <row r="35" spans="1:56" ht="12.75" customHeight="1">
      <c r="A35" s="14" t="s">
        <v>20</v>
      </c>
      <c r="B35" s="15" t="s">
        <v>21</v>
      </c>
      <c r="C35" s="16">
        <v>44348</v>
      </c>
      <c r="D35" s="15" t="s">
        <v>21</v>
      </c>
      <c r="E35" s="17">
        <v>121309.38</v>
      </c>
      <c r="F35" s="17">
        <v>0</v>
      </c>
      <c r="G35" s="18"/>
      <c r="H35" s="19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</row>
    <row r="36" spans="1:56" ht="12.75" customHeight="1">
      <c r="A36" s="14" t="s">
        <v>20</v>
      </c>
      <c r="B36" s="15" t="s">
        <v>21</v>
      </c>
      <c r="C36" s="16">
        <v>44378</v>
      </c>
      <c r="D36" s="15" t="s">
        <v>21</v>
      </c>
      <c r="E36" s="17">
        <v>121309.38</v>
      </c>
      <c r="F36" s="17" t="s">
        <v>22</v>
      </c>
      <c r="G36" s="18"/>
      <c r="H36" s="19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</row>
    <row r="37" spans="1:56" ht="12.75" customHeight="1">
      <c r="A37" s="14" t="s">
        <v>20</v>
      </c>
      <c r="B37" s="15" t="s">
        <v>21</v>
      </c>
      <c r="C37" s="16">
        <v>44409</v>
      </c>
      <c r="D37" s="15" t="s">
        <v>21</v>
      </c>
      <c r="E37" s="17">
        <v>121309.38</v>
      </c>
      <c r="F37" s="17">
        <v>0</v>
      </c>
      <c r="G37" s="18"/>
      <c r="H37" s="19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</row>
    <row r="38" spans="1:56" ht="12.75" customHeight="1">
      <c r="A38" s="14" t="s">
        <v>20</v>
      </c>
      <c r="B38" s="15" t="s">
        <v>21</v>
      </c>
      <c r="C38" s="16">
        <v>44440</v>
      </c>
      <c r="D38" s="15" t="s">
        <v>21</v>
      </c>
      <c r="E38" s="17">
        <v>121309.38</v>
      </c>
      <c r="F38" s="17" t="s">
        <v>22</v>
      </c>
      <c r="G38" s="18"/>
      <c r="H38" s="19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</row>
    <row r="39" spans="1:56" ht="12.75" customHeight="1">
      <c r="A39" s="14" t="s">
        <v>20</v>
      </c>
      <c r="B39" s="15" t="s">
        <v>21</v>
      </c>
      <c r="C39" s="16">
        <v>44470</v>
      </c>
      <c r="D39" s="15" t="s">
        <v>21</v>
      </c>
      <c r="E39" s="17">
        <v>121309.38</v>
      </c>
      <c r="F39" s="17" t="s">
        <v>22</v>
      </c>
      <c r="G39" s="18"/>
      <c r="H39" s="19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</row>
    <row r="40" spans="1:56" ht="12.75" customHeight="1">
      <c r="A40" s="14" t="s">
        <v>20</v>
      </c>
      <c r="B40" s="15" t="s">
        <v>21</v>
      </c>
      <c r="C40" s="16">
        <v>44501</v>
      </c>
      <c r="D40" s="15" t="s">
        <v>21</v>
      </c>
      <c r="E40" s="17">
        <v>118339.81</v>
      </c>
      <c r="F40" s="17" t="s">
        <v>22</v>
      </c>
      <c r="G40" s="18"/>
      <c r="H40" s="19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</row>
    <row r="41" spans="1:56" ht="12.75" customHeight="1">
      <c r="A41" s="14" t="s">
        <v>20</v>
      </c>
      <c r="B41" s="15" t="s">
        <v>21</v>
      </c>
      <c r="C41" s="16">
        <v>44531</v>
      </c>
      <c r="D41" s="15" t="s">
        <v>21</v>
      </c>
      <c r="E41" s="17">
        <v>118339.81</v>
      </c>
      <c r="F41" s="17" t="s">
        <v>22</v>
      </c>
      <c r="G41" s="18"/>
      <c r="H41" s="19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</row>
    <row r="42" spans="1:56" s="4" customFormat="1" ht="15" customHeight="1">
      <c r="A42" s="10"/>
      <c r="B42" s="10"/>
      <c r="C42" s="10"/>
      <c r="D42" s="15" t="s">
        <v>23</v>
      </c>
      <c r="E42" s="20">
        <f>SUM(E30:E41)</f>
        <v>1449773.42</v>
      </c>
      <c r="F42" s="20">
        <f>SUM(F30:F41)</f>
        <v>0</v>
      </c>
      <c r="G42" s="21" t="e">
        <f>SUM(#REF!)</f>
        <v>#REF!</v>
      </c>
      <c r="H42" s="22" t="e">
        <f>SUM(#REF!)</f>
        <v>#REF!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</row>
    <row r="43" spans="1:56" s="4" customFormat="1" ht="18" customHeight="1">
      <c r="A43" s="10"/>
      <c r="B43" s="11"/>
      <c r="C43" s="11"/>
      <c r="D43" s="11"/>
      <c r="E43" s="11"/>
      <c r="F43" s="11"/>
      <c r="G43" s="8"/>
      <c r="H43" s="8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</row>
    <row r="44" spans="1:56" s="4" customFormat="1" ht="18.75" customHeight="1">
      <c r="A44" s="398" t="s">
        <v>25</v>
      </c>
      <c r="B44" s="398"/>
      <c r="C44" s="398"/>
      <c r="D44" s="398"/>
      <c r="E44" s="398"/>
      <c r="F44" s="398"/>
      <c r="G44" s="398"/>
      <c r="H44" s="398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</row>
    <row r="45" spans="1:56" s="4" customFormat="1" ht="24" customHeight="1">
      <c r="A45" s="13" t="s">
        <v>12</v>
      </c>
      <c r="B45" s="13" t="s">
        <v>13</v>
      </c>
      <c r="C45" s="13" t="s">
        <v>14</v>
      </c>
      <c r="D45" s="13" t="s">
        <v>15</v>
      </c>
      <c r="E45" s="13" t="s">
        <v>16</v>
      </c>
      <c r="F45" s="13" t="s">
        <v>17</v>
      </c>
      <c r="G45" s="23" t="s">
        <v>18</v>
      </c>
      <c r="H45" s="14" t="s">
        <v>19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</row>
    <row r="46" spans="1:56" s="4" customFormat="1" ht="12.75" customHeight="1">
      <c r="A46" s="14" t="s">
        <v>20</v>
      </c>
      <c r="B46" s="15" t="s">
        <v>21</v>
      </c>
      <c r="C46" s="16">
        <v>44197</v>
      </c>
      <c r="D46" s="15" t="s">
        <v>21</v>
      </c>
      <c r="E46" s="17">
        <v>282712.26</v>
      </c>
      <c r="F46" s="17">
        <v>0</v>
      </c>
      <c r="G46" s="18"/>
      <c r="H46" s="19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</row>
    <row r="47" spans="1:56" s="4" customFormat="1" ht="12.75" customHeight="1">
      <c r="A47" s="14" t="s">
        <v>20</v>
      </c>
      <c r="B47" s="15" t="s">
        <v>21</v>
      </c>
      <c r="C47" s="16">
        <v>44228</v>
      </c>
      <c r="D47" s="15" t="s">
        <v>21</v>
      </c>
      <c r="E47" s="17">
        <v>283235.86</v>
      </c>
      <c r="F47" s="17">
        <v>0</v>
      </c>
      <c r="G47" s="18"/>
      <c r="H47" s="19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</row>
    <row r="48" spans="1:56" s="4" customFormat="1" ht="12.75" customHeight="1">
      <c r="A48" s="14" t="s">
        <v>20</v>
      </c>
      <c r="B48" s="15" t="s">
        <v>21</v>
      </c>
      <c r="C48" s="16">
        <v>44256</v>
      </c>
      <c r="D48" s="15" t="s">
        <v>21</v>
      </c>
      <c r="E48" s="17">
        <v>283235.86</v>
      </c>
      <c r="F48" s="17">
        <v>0</v>
      </c>
      <c r="G48" s="18"/>
      <c r="H48" s="19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</row>
    <row r="49" spans="1:56" s="4" customFormat="1" ht="12.75" customHeight="1">
      <c r="A49" s="14" t="s">
        <v>20</v>
      </c>
      <c r="B49" s="15" t="s">
        <v>21</v>
      </c>
      <c r="C49" s="16">
        <v>44287</v>
      </c>
      <c r="D49" s="15" t="s">
        <v>21</v>
      </c>
      <c r="E49" s="17">
        <v>283235.86</v>
      </c>
      <c r="F49" s="17">
        <v>0</v>
      </c>
      <c r="G49" s="18"/>
      <c r="H49" s="19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</row>
    <row r="50" spans="1:56" s="4" customFormat="1" ht="12.75" customHeight="1">
      <c r="A50" s="14" t="s">
        <v>20</v>
      </c>
      <c r="B50" s="15" t="s">
        <v>21</v>
      </c>
      <c r="C50" s="16">
        <v>44317</v>
      </c>
      <c r="D50" s="15" t="s">
        <v>21</v>
      </c>
      <c r="E50" s="17">
        <v>283235.86</v>
      </c>
      <c r="F50" s="17">
        <v>0</v>
      </c>
      <c r="G50" s="18"/>
      <c r="H50" s="19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</row>
    <row r="51" spans="1:56" s="4" customFormat="1" ht="12.75" customHeight="1">
      <c r="A51" s="14" t="s">
        <v>20</v>
      </c>
      <c r="B51" s="15" t="s">
        <v>21</v>
      </c>
      <c r="C51" s="16">
        <v>44348</v>
      </c>
      <c r="D51" s="15" t="s">
        <v>21</v>
      </c>
      <c r="E51" s="17">
        <v>283235.86</v>
      </c>
      <c r="F51" s="17">
        <v>0</v>
      </c>
      <c r="G51" s="18"/>
      <c r="H51" s="19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</row>
    <row r="52" spans="1:56" s="4" customFormat="1" ht="12.75" customHeight="1">
      <c r="A52" s="14" t="s">
        <v>20</v>
      </c>
      <c r="B52" s="15" t="s">
        <v>21</v>
      </c>
      <c r="C52" s="16">
        <v>44378</v>
      </c>
      <c r="D52" s="15" t="s">
        <v>21</v>
      </c>
      <c r="E52" s="17">
        <v>283235.86</v>
      </c>
      <c r="F52" s="17" t="s">
        <v>22</v>
      </c>
      <c r="G52" s="18"/>
      <c r="H52" s="19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</row>
    <row r="53" spans="1:56" s="4" customFormat="1" ht="12.75" customHeight="1">
      <c r="A53" s="14" t="s">
        <v>20</v>
      </c>
      <c r="B53" s="15" t="s">
        <v>21</v>
      </c>
      <c r="C53" s="16">
        <v>44409</v>
      </c>
      <c r="D53" s="15" t="s">
        <v>21</v>
      </c>
      <c r="E53" s="17">
        <v>264094.52</v>
      </c>
      <c r="F53" s="17">
        <v>0</v>
      </c>
      <c r="G53" s="18"/>
      <c r="H53" s="19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</row>
    <row r="54" spans="1:56" s="4" customFormat="1" ht="12.75" customHeight="1">
      <c r="A54" s="14" t="s">
        <v>20</v>
      </c>
      <c r="B54" s="15" t="s">
        <v>21</v>
      </c>
      <c r="C54" s="16">
        <v>44440</v>
      </c>
      <c r="D54" s="15" t="s">
        <v>21</v>
      </c>
      <c r="E54" s="17">
        <v>264094.52</v>
      </c>
      <c r="F54" s="17" t="s">
        <v>22</v>
      </c>
      <c r="G54" s="18"/>
      <c r="H54" s="19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</row>
    <row r="55" spans="1:56" s="4" customFormat="1" ht="12.75" customHeight="1">
      <c r="A55" s="14" t="s">
        <v>20</v>
      </c>
      <c r="B55" s="15" t="s">
        <v>21</v>
      </c>
      <c r="C55" s="16">
        <v>44470</v>
      </c>
      <c r="D55" s="15" t="s">
        <v>21</v>
      </c>
      <c r="E55" s="17">
        <v>264028.93</v>
      </c>
      <c r="F55" s="17" t="s">
        <v>22</v>
      </c>
      <c r="G55" s="18"/>
      <c r="H55" s="19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</row>
    <row r="56" spans="1:56" s="4" customFormat="1" ht="12.75" customHeight="1">
      <c r="A56" s="14" t="s">
        <v>20</v>
      </c>
      <c r="B56" s="15" t="s">
        <v>21</v>
      </c>
      <c r="C56" s="16">
        <v>44501</v>
      </c>
      <c r="D56" s="15" t="s">
        <v>21</v>
      </c>
      <c r="E56" s="17">
        <v>262179.59</v>
      </c>
      <c r="F56" s="17" t="s">
        <v>22</v>
      </c>
      <c r="G56" s="18"/>
      <c r="H56" s="19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</row>
    <row r="57" spans="1:56" s="4" customFormat="1" ht="12.75" customHeight="1">
      <c r="A57" s="14" t="s">
        <v>20</v>
      </c>
      <c r="B57" s="15" t="s">
        <v>21</v>
      </c>
      <c r="C57" s="16">
        <v>44531</v>
      </c>
      <c r="D57" s="15" t="s">
        <v>21</v>
      </c>
      <c r="E57" s="17">
        <v>262179.59</v>
      </c>
      <c r="F57" s="17" t="s">
        <v>22</v>
      </c>
      <c r="G57" s="18"/>
      <c r="H57" s="19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</row>
    <row r="58" spans="1:56" s="4" customFormat="1" ht="15" customHeight="1">
      <c r="A58" s="10"/>
      <c r="B58" s="10"/>
      <c r="C58" s="10"/>
      <c r="D58" s="15" t="s">
        <v>23</v>
      </c>
      <c r="E58" s="20">
        <f>SUM(E46:E57)</f>
        <v>3298704.5699999994</v>
      </c>
      <c r="F58" s="20">
        <f>SUM(F46:F57)</f>
        <v>0</v>
      </c>
      <c r="G58" s="21" t="e">
        <f>SUM(#REF!)</f>
        <v>#REF!</v>
      </c>
      <c r="H58" s="22" t="e">
        <f>SUM(#REF!)</f>
        <v>#REF!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</row>
    <row r="59" spans="1:56" s="4" customFormat="1" ht="18" customHeight="1">
      <c r="A59" s="10"/>
      <c r="B59" s="11"/>
      <c r="C59" s="11"/>
      <c r="D59" s="11"/>
      <c r="E59" s="11"/>
      <c r="F59" s="11"/>
      <c r="G59" s="8"/>
      <c r="H59" s="8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</row>
    <row r="60" spans="1:56" s="4" customFormat="1" ht="18.75" customHeight="1">
      <c r="A60" s="398" t="s">
        <v>26</v>
      </c>
      <c r="B60" s="398"/>
      <c r="C60" s="398"/>
      <c r="D60" s="398"/>
      <c r="E60" s="398"/>
      <c r="F60" s="398"/>
      <c r="G60" s="398"/>
      <c r="H60" s="398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</row>
    <row r="61" spans="1:56" s="4" customFormat="1" ht="24" customHeight="1">
      <c r="A61" s="13" t="s">
        <v>12</v>
      </c>
      <c r="B61" s="13" t="s">
        <v>13</v>
      </c>
      <c r="C61" s="13" t="s">
        <v>14</v>
      </c>
      <c r="D61" s="13" t="s">
        <v>15</v>
      </c>
      <c r="E61" s="13" t="s">
        <v>16</v>
      </c>
      <c r="F61" s="13" t="s">
        <v>17</v>
      </c>
      <c r="G61" s="23" t="s">
        <v>18</v>
      </c>
      <c r="H61" s="14" t="s">
        <v>19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</row>
    <row r="62" spans="1:56" s="4" customFormat="1" ht="12.75" customHeight="1">
      <c r="A62" s="14" t="s">
        <v>20</v>
      </c>
      <c r="B62" s="15" t="s">
        <v>21</v>
      </c>
      <c r="C62" s="16">
        <v>44197</v>
      </c>
      <c r="D62" s="15" t="s">
        <v>21</v>
      </c>
      <c r="E62" s="17">
        <v>6653.51</v>
      </c>
      <c r="F62" s="17">
        <v>0</v>
      </c>
      <c r="G62" s="18"/>
      <c r="H62" s="19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</row>
    <row r="63" spans="1:56" s="4" customFormat="1" ht="12.75" customHeight="1">
      <c r="A63" s="14" t="s">
        <v>20</v>
      </c>
      <c r="B63" s="15" t="s">
        <v>21</v>
      </c>
      <c r="C63" s="16">
        <v>44228</v>
      </c>
      <c r="D63" s="15" t="s">
        <v>21</v>
      </c>
      <c r="E63" s="17">
        <v>6653.51</v>
      </c>
      <c r="F63" s="17">
        <v>0</v>
      </c>
      <c r="G63" s="18"/>
      <c r="H63" s="19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</row>
    <row r="64" spans="1:56" s="4" customFormat="1" ht="12.75" customHeight="1">
      <c r="A64" s="14" t="s">
        <v>20</v>
      </c>
      <c r="B64" s="15" t="s">
        <v>21</v>
      </c>
      <c r="C64" s="16">
        <v>44256</v>
      </c>
      <c r="D64" s="15" t="s">
        <v>21</v>
      </c>
      <c r="E64" s="17">
        <v>6653.51</v>
      </c>
      <c r="F64" s="17">
        <v>0</v>
      </c>
      <c r="G64" s="18"/>
      <c r="H64" s="19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</row>
    <row r="65" spans="1:56" s="4" customFormat="1" ht="12.75" customHeight="1">
      <c r="A65" s="14" t="s">
        <v>20</v>
      </c>
      <c r="B65" s="15" t="s">
        <v>21</v>
      </c>
      <c r="C65" s="16">
        <v>44287</v>
      </c>
      <c r="D65" s="15" t="s">
        <v>21</v>
      </c>
      <c r="E65" s="17">
        <v>6653.51</v>
      </c>
      <c r="F65" s="17">
        <v>0</v>
      </c>
      <c r="G65" s="18"/>
      <c r="H65" s="19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</row>
    <row r="66" spans="1:56" s="4" customFormat="1" ht="12.75" customHeight="1">
      <c r="A66" s="14" t="s">
        <v>20</v>
      </c>
      <c r="B66" s="15" t="s">
        <v>21</v>
      </c>
      <c r="C66" s="16">
        <v>44317</v>
      </c>
      <c r="D66" s="15" t="s">
        <v>21</v>
      </c>
      <c r="E66" s="17">
        <v>6653.51</v>
      </c>
      <c r="F66" s="17" t="s">
        <v>22</v>
      </c>
      <c r="G66" s="18"/>
      <c r="H66" s="19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</row>
    <row r="67" spans="1:56" s="4" customFormat="1" ht="12.75" customHeight="1">
      <c r="A67" s="14" t="s">
        <v>20</v>
      </c>
      <c r="B67" s="15" t="s">
        <v>21</v>
      </c>
      <c r="C67" s="16">
        <v>44348</v>
      </c>
      <c r="D67" s="15" t="s">
        <v>21</v>
      </c>
      <c r="E67" s="17">
        <v>6653.51</v>
      </c>
      <c r="F67" s="17">
        <v>0</v>
      </c>
      <c r="G67" s="18"/>
      <c r="H67" s="19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</row>
    <row r="68" spans="1:56" s="4" customFormat="1" ht="12.75" customHeight="1">
      <c r="A68" s="14" t="s">
        <v>20</v>
      </c>
      <c r="B68" s="15" t="s">
        <v>21</v>
      </c>
      <c r="C68" s="16">
        <v>44378</v>
      </c>
      <c r="D68" s="15" t="s">
        <v>21</v>
      </c>
      <c r="E68" s="17">
        <v>6653.51</v>
      </c>
      <c r="F68" s="17" t="s">
        <v>22</v>
      </c>
      <c r="G68" s="18"/>
      <c r="H68" s="19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</row>
    <row r="69" spans="1:56" s="4" customFormat="1" ht="12.75" customHeight="1">
      <c r="A69" s="14" t="s">
        <v>20</v>
      </c>
      <c r="B69" s="15" t="s">
        <v>21</v>
      </c>
      <c r="C69" s="16">
        <v>44409</v>
      </c>
      <c r="D69" s="15" t="s">
        <v>21</v>
      </c>
      <c r="E69" s="17">
        <v>6653.51</v>
      </c>
      <c r="F69" s="17">
        <v>0</v>
      </c>
      <c r="G69" s="18"/>
      <c r="H69" s="19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</row>
    <row r="70" spans="1:56" s="4" customFormat="1" ht="12.75" customHeight="1">
      <c r="A70" s="14" t="s">
        <v>20</v>
      </c>
      <c r="B70" s="15" t="s">
        <v>21</v>
      </c>
      <c r="C70" s="16">
        <v>44440</v>
      </c>
      <c r="D70" s="15" t="s">
        <v>21</v>
      </c>
      <c r="E70" s="17">
        <v>6653.51</v>
      </c>
      <c r="F70" s="17" t="s">
        <v>22</v>
      </c>
      <c r="G70" s="18"/>
      <c r="H70" s="19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</row>
    <row r="71" spans="1:56" s="4" customFormat="1" ht="12.75" customHeight="1">
      <c r="A71" s="14" t="s">
        <v>20</v>
      </c>
      <c r="B71" s="15" t="s">
        <v>21</v>
      </c>
      <c r="C71" s="16">
        <v>44470</v>
      </c>
      <c r="D71" s="15" t="s">
        <v>21</v>
      </c>
      <c r="E71" s="17">
        <v>6653.51</v>
      </c>
      <c r="F71" s="17" t="s">
        <v>22</v>
      </c>
      <c r="G71" s="18"/>
      <c r="H71" s="19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</row>
    <row r="72" spans="1:56" s="4" customFormat="1" ht="12.75" customHeight="1">
      <c r="A72" s="14" t="s">
        <v>20</v>
      </c>
      <c r="B72" s="15" t="s">
        <v>21</v>
      </c>
      <c r="C72" s="16">
        <v>44501</v>
      </c>
      <c r="D72" s="15" t="s">
        <v>21</v>
      </c>
      <c r="E72" s="17">
        <v>6653.51</v>
      </c>
      <c r="F72" s="17">
        <v>0</v>
      </c>
      <c r="G72" s="18"/>
      <c r="H72" s="19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</row>
    <row r="73" spans="1:56" s="4" customFormat="1" ht="12.75" customHeight="1">
      <c r="A73" s="14" t="s">
        <v>20</v>
      </c>
      <c r="B73" s="15" t="s">
        <v>21</v>
      </c>
      <c r="C73" s="16">
        <v>44531</v>
      </c>
      <c r="D73" s="15" t="s">
        <v>21</v>
      </c>
      <c r="E73" s="17">
        <v>6653.51</v>
      </c>
      <c r="F73" s="17" t="s">
        <v>22</v>
      </c>
      <c r="G73" s="18"/>
      <c r="H73" s="19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</row>
    <row r="74" spans="1:56" s="4" customFormat="1" ht="15" customHeight="1">
      <c r="A74" s="10"/>
      <c r="B74" s="10"/>
      <c r="C74" s="10"/>
      <c r="D74" s="15" t="s">
        <v>23</v>
      </c>
      <c r="E74" s="20">
        <f>SUM(E62:E73)</f>
        <v>79842.12</v>
      </c>
      <c r="F74" s="20">
        <f>SUM(F62:F73)</f>
        <v>0</v>
      </c>
      <c r="G74" s="21" t="e">
        <f>SUM(#REF!)</f>
        <v>#REF!</v>
      </c>
      <c r="H74" s="22" t="e">
        <f>SUM(#REF!)</f>
        <v>#REF!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</row>
    <row r="75" spans="1:56" s="4" customFormat="1" ht="18" customHeight="1">
      <c r="A75" s="10"/>
      <c r="B75" s="11"/>
      <c r="C75" s="11"/>
      <c r="D75" s="11"/>
      <c r="E75" s="11"/>
      <c r="F75" s="11"/>
      <c r="G75" s="8"/>
      <c r="H75" s="8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</row>
    <row r="76" spans="1:56" s="4" customFormat="1" ht="18.75" customHeight="1">
      <c r="A76" s="398" t="s">
        <v>27</v>
      </c>
      <c r="B76" s="398"/>
      <c r="C76" s="398"/>
      <c r="D76" s="398"/>
      <c r="E76" s="398"/>
      <c r="F76" s="398"/>
      <c r="G76" s="398"/>
      <c r="H76" s="398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</row>
    <row r="77" spans="1:56" s="4" customFormat="1" ht="24" customHeight="1">
      <c r="A77" s="13" t="s">
        <v>12</v>
      </c>
      <c r="B77" s="13" t="s">
        <v>13</v>
      </c>
      <c r="C77" s="13" t="s">
        <v>14</v>
      </c>
      <c r="D77" s="13" t="s">
        <v>15</v>
      </c>
      <c r="E77" s="13" t="s">
        <v>16</v>
      </c>
      <c r="F77" s="13" t="s">
        <v>17</v>
      </c>
      <c r="G77" s="23" t="s">
        <v>18</v>
      </c>
      <c r="H77" s="14" t="s">
        <v>19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</row>
    <row r="78" spans="1:56" s="4" customFormat="1" ht="12.75" customHeight="1">
      <c r="A78" s="14" t="s">
        <v>20</v>
      </c>
      <c r="B78" s="15" t="s">
        <v>21</v>
      </c>
      <c r="C78" s="16">
        <v>44197</v>
      </c>
      <c r="D78" s="15" t="s">
        <v>21</v>
      </c>
      <c r="E78" s="17">
        <v>95636.86</v>
      </c>
      <c r="F78" s="17" t="s">
        <v>22</v>
      </c>
      <c r="G78" s="18"/>
      <c r="H78" s="19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</row>
    <row r="79" spans="1:56" s="4" customFormat="1" ht="12.75" customHeight="1">
      <c r="A79" s="14" t="s">
        <v>20</v>
      </c>
      <c r="B79" s="15" t="s">
        <v>21</v>
      </c>
      <c r="C79" s="16">
        <v>44228</v>
      </c>
      <c r="D79" s="15" t="s">
        <v>21</v>
      </c>
      <c r="E79" s="17">
        <v>103303.92</v>
      </c>
      <c r="F79" s="17">
        <v>0</v>
      </c>
      <c r="G79" s="18"/>
      <c r="H79" s="19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</row>
    <row r="80" spans="1:56" s="4" customFormat="1" ht="12.75" customHeight="1">
      <c r="A80" s="14" t="s">
        <v>20</v>
      </c>
      <c r="B80" s="15" t="s">
        <v>21</v>
      </c>
      <c r="C80" s="16">
        <v>44256</v>
      </c>
      <c r="D80" s="15" t="s">
        <v>21</v>
      </c>
      <c r="E80" s="17">
        <v>90424.92</v>
      </c>
      <c r="F80" s="17">
        <v>0</v>
      </c>
      <c r="G80" s="18"/>
      <c r="H80" s="19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</row>
    <row r="81" spans="1:56" s="4" customFormat="1" ht="12.75" customHeight="1">
      <c r="A81" s="14" t="s">
        <v>20</v>
      </c>
      <c r="B81" s="15" t="s">
        <v>21</v>
      </c>
      <c r="C81" s="16">
        <v>44287</v>
      </c>
      <c r="D81" s="15" t="s">
        <v>21</v>
      </c>
      <c r="E81" s="17">
        <v>97220.58</v>
      </c>
      <c r="F81" s="17">
        <v>0</v>
      </c>
      <c r="G81" s="18"/>
      <c r="H81" s="19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</row>
    <row r="82" spans="1:56" s="4" customFormat="1" ht="12.75" customHeight="1">
      <c r="A82" s="14" t="s">
        <v>20</v>
      </c>
      <c r="B82" s="15" t="s">
        <v>21</v>
      </c>
      <c r="C82" s="16">
        <v>44317</v>
      </c>
      <c r="D82" s="15" t="s">
        <v>21</v>
      </c>
      <c r="E82" s="17">
        <v>94143.3</v>
      </c>
      <c r="F82" s="17" t="s">
        <v>22</v>
      </c>
      <c r="G82" s="18"/>
      <c r="H82" s="19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</row>
    <row r="83" spans="1:56" s="4" customFormat="1" ht="12.75" customHeight="1">
      <c r="A83" s="14" t="s">
        <v>20</v>
      </c>
      <c r="B83" s="15" t="s">
        <v>21</v>
      </c>
      <c r="C83" s="16">
        <v>44348</v>
      </c>
      <c r="D83" s="15" t="s">
        <v>21</v>
      </c>
      <c r="E83" s="17">
        <v>94936.94</v>
      </c>
      <c r="F83" s="17">
        <v>0</v>
      </c>
      <c r="G83" s="18"/>
      <c r="H83" s="19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</row>
    <row r="84" spans="1:56" s="4" customFormat="1" ht="12.75" customHeight="1">
      <c r="A84" s="14" t="s">
        <v>20</v>
      </c>
      <c r="B84" s="15" t="s">
        <v>21</v>
      </c>
      <c r="C84" s="16">
        <v>44378</v>
      </c>
      <c r="D84" s="15" t="s">
        <v>21</v>
      </c>
      <c r="E84" s="17">
        <v>90472.51</v>
      </c>
      <c r="F84" s="17" t="s">
        <v>22</v>
      </c>
      <c r="G84" s="18"/>
      <c r="H84" s="19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</row>
    <row r="85" spans="1:56" s="4" customFormat="1" ht="12.75" customHeight="1">
      <c r="A85" s="14" t="s">
        <v>20</v>
      </c>
      <c r="B85" s="15" t="s">
        <v>21</v>
      </c>
      <c r="C85" s="16">
        <v>44409</v>
      </c>
      <c r="D85" s="15" t="s">
        <v>21</v>
      </c>
      <c r="E85" s="17">
        <v>84398.56</v>
      </c>
      <c r="F85" s="17">
        <v>0</v>
      </c>
      <c r="G85" s="18"/>
      <c r="H85" s="19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</row>
    <row r="86" spans="1:56" s="4" customFormat="1" ht="12.75" customHeight="1">
      <c r="A86" s="14" t="s">
        <v>20</v>
      </c>
      <c r="B86" s="15" t="s">
        <v>21</v>
      </c>
      <c r="C86" s="16">
        <v>44440</v>
      </c>
      <c r="D86" s="15" t="s">
        <v>21</v>
      </c>
      <c r="E86" s="17">
        <v>96472.71</v>
      </c>
      <c r="F86" s="17" t="s">
        <v>22</v>
      </c>
      <c r="G86" s="18"/>
      <c r="H86" s="19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</row>
    <row r="87" spans="1:56" s="4" customFormat="1" ht="12.75" customHeight="1">
      <c r="A87" s="14" t="s">
        <v>20</v>
      </c>
      <c r="B87" s="15" t="s">
        <v>21</v>
      </c>
      <c r="C87" s="16">
        <v>44470</v>
      </c>
      <c r="D87" s="15" t="s">
        <v>21</v>
      </c>
      <c r="E87" s="17">
        <v>87208.45</v>
      </c>
      <c r="F87" s="17" t="s">
        <v>22</v>
      </c>
      <c r="G87" s="18"/>
      <c r="H87" s="19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</row>
    <row r="88" spans="1:56" s="4" customFormat="1" ht="12.75" customHeight="1">
      <c r="A88" s="14" t="s">
        <v>20</v>
      </c>
      <c r="B88" s="15" t="s">
        <v>21</v>
      </c>
      <c r="C88" s="16">
        <v>44501</v>
      </c>
      <c r="D88" s="15" t="s">
        <v>21</v>
      </c>
      <c r="E88" s="17">
        <v>95325.93</v>
      </c>
      <c r="F88" s="17">
        <v>0</v>
      </c>
      <c r="G88" s="18"/>
      <c r="H88" s="19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</row>
    <row r="89" spans="1:56" s="4" customFormat="1" ht="12.75" customHeight="1">
      <c r="A89" s="14" t="s">
        <v>20</v>
      </c>
      <c r="B89" s="15" t="s">
        <v>21</v>
      </c>
      <c r="C89" s="16">
        <v>44531</v>
      </c>
      <c r="D89" s="15" t="s">
        <v>21</v>
      </c>
      <c r="E89" s="17">
        <v>83095.9</v>
      </c>
      <c r="F89" s="17" t="s">
        <v>22</v>
      </c>
      <c r="G89" s="18"/>
      <c r="H89" s="19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</row>
    <row r="90" spans="1:56" s="4" customFormat="1" ht="15" customHeight="1">
      <c r="A90" s="10"/>
      <c r="B90" s="10"/>
      <c r="C90" s="10"/>
      <c r="D90" s="15" t="s">
        <v>23</v>
      </c>
      <c r="E90" s="20">
        <f>SUM(E78:E89)</f>
        <v>1112640.5799999998</v>
      </c>
      <c r="F90" s="20">
        <f>SUM(F78:F89)</f>
        <v>0</v>
      </c>
      <c r="G90" s="21" t="e">
        <f>SUM(#REF!)</f>
        <v>#REF!</v>
      </c>
      <c r="H90" s="22" t="e">
        <f>SUM(#REF!)</f>
        <v>#REF!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</row>
    <row r="91" spans="1:56" s="4" customFormat="1" ht="18" customHeight="1">
      <c r="A91" s="10"/>
      <c r="B91" s="11"/>
      <c r="C91" s="11"/>
      <c r="D91" s="11"/>
      <c r="E91" s="11"/>
      <c r="F91" s="9"/>
      <c r="G91" s="8"/>
      <c r="H91" s="8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</row>
    <row r="92" spans="1:56" s="4" customFormat="1" ht="18.75" customHeight="1">
      <c r="A92" s="399" t="s">
        <v>28</v>
      </c>
      <c r="B92" s="399"/>
      <c r="C92" s="399"/>
      <c r="D92" s="399"/>
      <c r="E92" s="399"/>
      <c r="F92" s="399"/>
      <c r="G92" s="399"/>
      <c r="H92" s="399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</row>
    <row r="93" spans="1:56" s="4" customFormat="1" ht="24" customHeight="1">
      <c r="A93" s="13" t="s">
        <v>12</v>
      </c>
      <c r="B93" s="13" t="s">
        <v>13</v>
      </c>
      <c r="C93" s="13" t="s">
        <v>14</v>
      </c>
      <c r="D93" s="13" t="s">
        <v>15</v>
      </c>
      <c r="E93" s="13" t="s">
        <v>16</v>
      </c>
      <c r="F93" s="13" t="s">
        <v>17</v>
      </c>
      <c r="G93" s="23" t="s">
        <v>18</v>
      </c>
      <c r="H93" s="14" t="s">
        <v>19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</row>
    <row r="94" spans="1:56" s="4" customFormat="1" ht="12.75" customHeight="1">
      <c r="A94" s="14" t="s">
        <v>20</v>
      </c>
      <c r="B94" s="15" t="s">
        <v>21</v>
      </c>
      <c r="C94" s="16">
        <v>44197</v>
      </c>
      <c r="D94" s="15" t="s">
        <v>21</v>
      </c>
      <c r="E94" s="17">
        <v>88636.67</v>
      </c>
      <c r="F94" s="17">
        <v>0</v>
      </c>
      <c r="G94" s="18"/>
      <c r="H94" s="19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</row>
    <row r="95" spans="1:56" s="4" customFormat="1" ht="12.75" customHeight="1">
      <c r="A95" s="14" t="s">
        <v>20</v>
      </c>
      <c r="B95" s="15" t="s">
        <v>21</v>
      </c>
      <c r="C95" s="16">
        <v>44228</v>
      </c>
      <c r="D95" s="15" t="s">
        <v>21</v>
      </c>
      <c r="E95" s="17">
        <v>93467.85</v>
      </c>
      <c r="F95" s="17">
        <v>0</v>
      </c>
      <c r="G95" s="18"/>
      <c r="H95" s="19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</row>
    <row r="96" spans="1:56" s="4" customFormat="1" ht="12.75" customHeight="1">
      <c r="A96" s="14" t="s">
        <v>20</v>
      </c>
      <c r="B96" s="15" t="s">
        <v>21</v>
      </c>
      <c r="C96" s="16">
        <v>44256</v>
      </c>
      <c r="D96" s="15" t="s">
        <v>21</v>
      </c>
      <c r="E96" s="17">
        <v>82372.86</v>
      </c>
      <c r="F96" s="17">
        <v>0</v>
      </c>
      <c r="G96" s="18"/>
      <c r="H96" s="19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</row>
    <row r="97" spans="1:56" s="4" customFormat="1" ht="12.75" customHeight="1">
      <c r="A97" s="14" t="s">
        <v>20</v>
      </c>
      <c r="B97" s="15" t="s">
        <v>21</v>
      </c>
      <c r="C97" s="16">
        <v>44287</v>
      </c>
      <c r="D97" s="15" t="s">
        <v>21</v>
      </c>
      <c r="E97" s="17">
        <v>86479.42</v>
      </c>
      <c r="F97" s="17">
        <v>0</v>
      </c>
      <c r="G97" s="18"/>
      <c r="H97" s="19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</row>
    <row r="98" spans="1:56" s="4" customFormat="1" ht="12.75" customHeight="1">
      <c r="A98" s="14" t="s">
        <v>20</v>
      </c>
      <c r="B98" s="15" t="s">
        <v>21</v>
      </c>
      <c r="C98" s="16">
        <v>44317</v>
      </c>
      <c r="D98" s="15" t="s">
        <v>21</v>
      </c>
      <c r="E98" s="17">
        <v>85736.15</v>
      </c>
      <c r="F98" s="17" t="s">
        <v>22</v>
      </c>
      <c r="G98" s="18"/>
      <c r="H98" s="19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</row>
    <row r="99" spans="1:56" s="4" customFormat="1" ht="12.75" customHeight="1">
      <c r="A99" s="14" t="s">
        <v>20</v>
      </c>
      <c r="B99" s="15" t="s">
        <v>21</v>
      </c>
      <c r="C99" s="16">
        <v>44348</v>
      </c>
      <c r="D99" s="15" t="s">
        <v>21</v>
      </c>
      <c r="E99" s="17">
        <v>85789.89</v>
      </c>
      <c r="F99" s="17">
        <v>0</v>
      </c>
      <c r="G99" s="18"/>
      <c r="H99" s="19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</row>
    <row r="100" spans="1:56" s="4" customFormat="1" ht="12.75" customHeight="1">
      <c r="A100" s="14" t="s">
        <v>20</v>
      </c>
      <c r="B100" s="15" t="s">
        <v>21</v>
      </c>
      <c r="C100" s="16">
        <v>44378</v>
      </c>
      <c r="D100" s="15" t="s">
        <v>21</v>
      </c>
      <c r="E100" s="17">
        <v>82401.62</v>
      </c>
      <c r="F100" s="17">
        <v>0</v>
      </c>
      <c r="G100" s="18"/>
      <c r="H100" s="19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</row>
    <row r="101" spans="1:56" s="4" customFormat="1" ht="12.75" customHeight="1">
      <c r="A101" s="14" t="s">
        <v>20</v>
      </c>
      <c r="B101" s="15" t="s">
        <v>21</v>
      </c>
      <c r="C101" s="16">
        <v>44409</v>
      </c>
      <c r="D101" s="15" t="s">
        <v>21</v>
      </c>
      <c r="E101" s="17">
        <v>77724.29</v>
      </c>
      <c r="F101" s="17">
        <v>0</v>
      </c>
      <c r="G101" s="18"/>
      <c r="H101" s="19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</row>
    <row r="102" spans="1:56" s="4" customFormat="1" ht="12.75" customHeight="1">
      <c r="A102" s="14" t="s">
        <v>20</v>
      </c>
      <c r="B102" s="15" t="s">
        <v>21</v>
      </c>
      <c r="C102" s="16">
        <v>44440</v>
      </c>
      <c r="D102" s="15" t="s">
        <v>21</v>
      </c>
      <c r="E102" s="17">
        <v>86578.27</v>
      </c>
      <c r="F102" s="17" t="s">
        <v>22</v>
      </c>
      <c r="G102" s="18"/>
      <c r="H102" s="19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</row>
    <row r="103" spans="1:56" s="4" customFormat="1" ht="12.75" customHeight="1">
      <c r="A103" s="14" t="s">
        <v>20</v>
      </c>
      <c r="B103" s="15" t="s">
        <v>21</v>
      </c>
      <c r="C103" s="16">
        <v>44470</v>
      </c>
      <c r="D103" s="15" t="s">
        <v>21</v>
      </c>
      <c r="E103" s="17">
        <v>80031.16</v>
      </c>
      <c r="F103" s="17">
        <v>0</v>
      </c>
      <c r="G103" s="18"/>
      <c r="H103" s="19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</row>
    <row r="104" spans="1:56" s="4" customFormat="1" ht="12.75" customHeight="1">
      <c r="A104" s="14" t="s">
        <v>20</v>
      </c>
      <c r="B104" s="15" t="s">
        <v>21</v>
      </c>
      <c r="C104" s="16">
        <v>44501</v>
      </c>
      <c r="D104" s="15" t="s">
        <v>21</v>
      </c>
      <c r="E104" s="17">
        <v>85855.45</v>
      </c>
      <c r="F104" s="17">
        <v>0</v>
      </c>
      <c r="G104" s="18"/>
      <c r="H104" s="19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</row>
    <row r="105" spans="1:56" s="4" customFormat="1" ht="12.75" customHeight="1">
      <c r="A105" s="14" t="s">
        <v>20</v>
      </c>
      <c r="B105" s="15" t="s">
        <v>21</v>
      </c>
      <c r="C105" s="16">
        <v>44531</v>
      </c>
      <c r="D105" s="15" t="s">
        <v>21</v>
      </c>
      <c r="E105" s="17">
        <v>76779.16</v>
      </c>
      <c r="F105" s="17" t="s">
        <v>22</v>
      </c>
      <c r="G105" s="18"/>
      <c r="H105" s="19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</row>
    <row r="106" spans="1:56" s="4" customFormat="1" ht="15" customHeight="1">
      <c r="A106" s="10"/>
      <c r="B106" s="10"/>
      <c r="C106" s="10"/>
      <c r="D106" s="15" t="s">
        <v>23</v>
      </c>
      <c r="E106" s="20">
        <f>SUM(E94:E105)</f>
        <v>1011852.79</v>
      </c>
      <c r="F106" s="20">
        <f>SUM(F94:F105)</f>
        <v>0</v>
      </c>
      <c r="G106" s="21" t="e">
        <f>SUM(#REF!)</f>
        <v>#REF!</v>
      </c>
      <c r="H106" s="22" t="e">
        <f>SUM(#REF!)</f>
        <v>#REF!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</row>
    <row r="107" spans="1:56" s="4" customFormat="1" ht="18" customHeight="1">
      <c r="A107" s="10"/>
      <c r="B107" s="11"/>
      <c r="C107" s="11"/>
      <c r="D107" s="11"/>
      <c r="E107" s="11"/>
      <c r="F107" s="11"/>
      <c r="G107" s="8"/>
      <c r="H107" s="8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</row>
    <row r="108" spans="1:56" s="4" customFormat="1" ht="18.75" customHeight="1">
      <c r="A108" s="399" t="s">
        <v>29</v>
      </c>
      <c r="B108" s="399"/>
      <c r="C108" s="399"/>
      <c r="D108" s="399"/>
      <c r="E108" s="399"/>
      <c r="F108" s="399"/>
      <c r="G108" s="399"/>
      <c r="H108" s="399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</row>
    <row r="109" spans="1:56" s="4" customFormat="1" ht="24" customHeight="1">
      <c r="A109" s="13" t="s">
        <v>12</v>
      </c>
      <c r="B109" s="13" t="s">
        <v>13</v>
      </c>
      <c r="C109" s="13" t="s">
        <v>14</v>
      </c>
      <c r="D109" s="13" t="s">
        <v>15</v>
      </c>
      <c r="E109" s="13" t="s">
        <v>16</v>
      </c>
      <c r="F109" s="13" t="s">
        <v>17</v>
      </c>
      <c r="G109" s="23" t="s">
        <v>18</v>
      </c>
      <c r="H109" s="14" t="s">
        <v>19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</row>
    <row r="110" spans="1:56" s="4" customFormat="1" ht="12.75" customHeight="1">
      <c r="A110" s="14" t="s">
        <v>20</v>
      </c>
      <c r="B110" s="15" t="s">
        <v>21</v>
      </c>
      <c r="C110" s="16">
        <v>44197</v>
      </c>
      <c r="D110" s="15" t="s">
        <v>21</v>
      </c>
      <c r="E110" s="17">
        <v>24725.21</v>
      </c>
      <c r="F110" s="17" t="s">
        <v>22</v>
      </c>
      <c r="G110" s="18"/>
      <c r="H110" s="19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</row>
    <row r="111" spans="1:56" s="4" customFormat="1" ht="12.75" customHeight="1">
      <c r="A111" s="14" t="s">
        <v>20</v>
      </c>
      <c r="B111" s="15" t="s">
        <v>21</v>
      </c>
      <c r="C111" s="16">
        <v>44228</v>
      </c>
      <c r="D111" s="15" t="s">
        <v>21</v>
      </c>
      <c r="E111" s="17">
        <v>24725.21</v>
      </c>
      <c r="F111" s="17">
        <v>0</v>
      </c>
      <c r="G111" s="18"/>
      <c r="H111" s="19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</row>
    <row r="112" spans="1:56" s="4" customFormat="1" ht="12.75" customHeight="1">
      <c r="A112" s="14" t="s">
        <v>20</v>
      </c>
      <c r="B112" s="15" t="s">
        <v>21</v>
      </c>
      <c r="C112" s="16">
        <v>44256</v>
      </c>
      <c r="D112" s="15" t="s">
        <v>21</v>
      </c>
      <c r="E112" s="17">
        <v>24725.21</v>
      </c>
      <c r="F112" s="17">
        <v>0</v>
      </c>
      <c r="G112" s="18"/>
      <c r="H112" s="19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</row>
    <row r="113" spans="1:56" s="4" customFormat="1" ht="12.75" customHeight="1">
      <c r="A113" s="14" t="s">
        <v>20</v>
      </c>
      <c r="B113" s="15" t="s">
        <v>21</v>
      </c>
      <c r="C113" s="16">
        <v>44287</v>
      </c>
      <c r="D113" s="15" t="s">
        <v>21</v>
      </c>
      <c r="E113" s="17">
        <v>24725.21</v>
      </c>
      <c r="F113" s="17">
        <v>0</v>
      </c>
      <c r="G113" s="18"/>
      <c r="H113" s="19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</row>
    <row r="114" spans="1:56" s="4" customFormat="1" ht="12.75" customHeight="1">
      <c r="A114" s="14" t="s">
        <v>20</v>
      </c>
      <c r="B114" s="15" t="s">
        <v>21</v>
      </c>
      <c r="C114" s="16">
        <v>44317</v>
      </c>
      <c r="D114" s="15" t="s">
        <v>21</v>
      </c>
      <c r="E114" s="17">
        <v>24725.21</v>
      </c>
      <c r="F114" s="17" t="s">
        <v>22</v>
      </c>
      <c r="G114" s="18"/>
      <c r="H114" s="19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</row>
    <row r="115" spans="1:56" s="4" customFormat="1" ht="12.75" customHeight="1">
      <c r="A115" s="14" t="s">
        <v>20</v>
      </c>
      <c r="B115" s="15" t="s">
        <v>21</v>
      </c>
      <c r="C115" s="16">
        <v>44348</v>
      </c>
      <c r="D115" s="15" t="s">
        <v>21</v>
      </c>
      <c r="E115" s="17">
        <v>24725.21</v>
      </c>
      <c r="F115" s="17">
        <v>0</v>
      </c>
      <c r="G115" s="18"/>
      <c r="H115" s="19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</row>
    <row r="116" spans="1:56" s="4" customFormat="1" ht="12.75" customHeight="1">
      <c r="A116" s="14" t="s">
        <v>20</v>
      </c>
      <c r="B116" s="15" t="s">
        <v>21</v>
      </c>
      <c r="C116" s="16">
        <v>44378</v>
      </c>
      <c r="D116" s="15" t="s">
        <v>21</v>
      </c>
      <c r="E116" s="17">
        <v>24725.21</v>
      </c>
      <c r="F116" s="17">
        <v>0</v>
      </c>
      <c r="G116" s="18"/>
      <c r="H116" s="19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</row>
    <row r="117" spans="1:56" s="4" customFormat="1" ht="12.75" customHeight="1">
      <c r="A117" s="14" t="s">
        <v>20</v>
      </c>
      <c r="B117" s="15" t="s">
        <v>21</v>
      </c>
      <c r="C117" s="16">
        <v>44409</v>
      </c>
      <c r="D117" s="15" t="s">
        <v>21</v>
      </c>
      <c r="E117" s="17">
        <v>23588.81</v>
      </c>
      <c r="F117" s="17">
        <v>0</v>
      </c>
      <c r="G117" s="18"/>
      <c r="H117" s="19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</row>
    <row r="118" spans="1:56" s="4" customFormat="1" ht="12.75" customHeight="1">
      <c r="A118" s="14" t="s">
        <v>20</v>
      </c>
      <c r="B118" s="15" t="s">
        <v>21</v>
      </c>
      <c r="C118" s="16">
        <v>44440</v>
      </c>
      <c r="D118" s="15" t="s">
        <v>21</v>
      </c>
      <c r="E118" s="17">
        <v>23588.81</v>
      </c>
      <c r="F118" s="17" t="s">
        <v>22</v>
      </c>
      <c r="G118" s="18"/>
      <c r="H118" s="19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</row>
    <row r="119" spans="1:56" s="4" customFormat="1" ht="12.75" customHeight="1">
      <c r="A119" s="14" t="s">
        <v>20</v>
      </c>
      <c r="B119" s="15" t="s">
        <v>21</v>
      </c>
      <c r="C119" s="16">
        <v>44470</v>
      </c>
      <c r="D119" s="15" t="s">
        <v>21</v>
      </c>
      <c r="E119" s="17">
        <v>23571.52</v>
      </c>
      <c r="F119" s="17">
        <v>0</v>
      </c>
      <c r="G119" s="18"/>
      <c r="H119" s="19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</row>
    <row r="120" spans="1:56" s="4" customFormat="1" ht="12.75" customHeight="1">
      <c r="A120" s="14" t="s">
        <v>20</v>
      </c>
      <c r="B120" s="15" t="s">
        <v>21</v>
      </c>
      <c r="C120" s="16">
        <v>44501</v>
      </c>
      <c r="D120" s="15" t="s">
        <v>21</v>
      </c>
      <c r="E120" s="17">
        <v>23152.18</v>
      </c>
      <c r="F120" s="17">
        <v>0</v>
      </c>
      <c r="G120" s="18"/>
      <c r="H120" s="19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</row>
    <row r="121" spans="1:56" s="4" customFormat="1" ht="12.75" customHeight="1">
      <c r="A121" s="14" t="s">
        <v>20</v>
      </c>
      <c r="B121" s="15" t="s">
        <v>21</v>
      </c>
      <c r="C121" s="16">
        <v>44531</v>
      </c>
      <c r="D121" s="15" t="s">
        <v>21</v>
      </c>
      <c r="E121" s="17">
        <v>23152.18</v>
      </c>
      <c r="F121" s="17" t="s">
        <v>22</v>
      </c>
      <c r="G121" s="18"/>
      <c r="H121" s="19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</row>
    <row r="122" spans="1:56" s="4" customFormat="1" ht="15" customHeight="1">
      <c r="A122" s="10"/>
      <c r="B122" s="10"/>
      <c r="C122" s="10"/>
      <c r="D122" s="15" t="s">
        <v>23</v>
      </c>
      <c r="E122" s="20">
        <f>SUM(E110:E121)</f>
        <v>290129.97</v>
      </c>
      <c r="F122" s="20">
        <f>SUM(F110:F121)</f>
        <v>0</v>
      </c>
      <c r="G122" s="21" t="e">
        <f>SUM(#REF!)</f>
        <v>#REF!</v>
      </c>
      <c r="H122" s="22" t="e">
        <f>SUM(#REF!)</f>
        <v>#REF!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</row>
    <row r="123" spans="1:56" s="4" customFormat="1" ht="18" customHeight="1">
      <c r="A123" s="10"/>
      <c r="B123" s="11"/>
      <c r="C123" s="11"/>
      <c r="D123" s="11"/>
      <c r="E123" s="11"/>
      <c r="F123" s="11"/>
      <c r="G123" s="8"/>
      <c r="H123" s="8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</row>
    <row r="124" spans="1:56" s="4" customFormat="1" ht="18.75" customHeight="1">
      <c r="A124" s="399" t="s">
        <v>30</v>
      </c>
      <c r="B124" s="399"/>
      <c r="C124" s="399"/>
      <c r="D124" s="399"/>
      <c r="E124" s="399"/>
      <c r="F124" s="399"/>
      <c r="G124" s="399"/>
      <c r="H124" s="399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</row>
    <row r="125" spans="1:56" s="4" customFormat="1" ht="24" customHeight="1">
      <c r="A125" s="13" t="s">
        <v>12</v>
      </c>
      <c r="B125" s="13" t="s">
        <v>13</v>
      </c>
      <c r="C125" s="13" t="s">
        <v>14</v>
      </c>
      <c r="D125" s="13" t="s">
        <v>15</v>
      </c>
      <c r="E125" s="13" t="s">
        <v>16</v>
      </c>
      <c r="F125" s="13" t="s">
        <v>17</v>
      </c>
      <c r="G125" s="23" t="s">
        <v>18</v>
      </c>
      <c r="H125" s="14" t="s">
        <v>19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</row>
    <row r="126" spans="1:56" s="4" customFormat="1" ht="12.75" customHeight="1">
      <c r="A126" s="14" t="s">
        <v>20</v>
      </c>
      <c r="B126" s="15" t="s">
        <v>21</v>
      </c>
      <c r="C126" s="16">
        <v>44317</v>
      </c>
      <c r="D126" s="15" t="s">
        <v>21</v>
      </c>
      <c r="E126" s="17">
        <v>6529.75</v>
      </c>
      <c r="F126" s="25">
        <v>0</v>
      </c>
      <c r="G126" s="18"/>
      <c r="H126" s="19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</row>
    <row r="127" spans="1:56" s="4" customFormat="1" ht="12.75" customHeight="1">
      <c r="A127" s="14" t="s">
        <v>20</v>
      </c>
      <c r="B127" s="15" t="s">
        <v>21</v>
      </c>
      <c r="C127" s="16">
        <v>44409</v>
      </c>
      <c r="D127" s="15" t="s">
        <v>21</v>
      </c>
      <c r="E127" s="17">
        <v>7351.46</v>
      </c>
      <c r="F127" s="17">
        <v>0</v>
      </c>
      <c r="G127" s="18"/>
      <c r="H127" s="19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</row>
    <row r="128" spans="1:56" s="4" customFormat="1" ht="12.75" customHeight="1">
      <c r="A128" s="14" t="s">
        <v>20</v>
      </c>
      <c r="B128" s="15" t="s">
        <v>21</v>
      </c>
      <c r="C128" s="16">
        <v>44440</v>
      </c>
      <c r="D128" s="15" t="s">
        <v>21</v>
      </c>
      <c r="E128" s="17">
        <v>6735.6</v>
      </c>
      <c r="F128" s="17" t="s">
        <v>22</v>
      </c>
      <c r="G128" s="18"/>
      <c r="H128" s="19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</row>
    <row r="129" spans="1:56" s="4" customFormat="1" ht="12.75" customHeight="1">
      <c r="A129" s="14" t="s">
        <v>20</v>
      </c>
      <c r="B129" s="15" t="s">
        <v>21</v>
      </c>
      <c r="C129" s="16">
        <v>44531</v>
      </c>
      <c r="D129" s="15" t="s">
        <v>21</v>
      </c>
      <c r="E129" s="17">
        <v>2621.99</v>
      </c>
      <c r="F129" s="17" t="s">
        <v>22</v>
      </c>
      <c r="G129" s="18"/>
      <c r="H129" s="19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</row>
    <row r="130" spans="1:56" s="4" customFormat="1" ht="15" customHeight="1">
      <c r="A130" s="10"/>
      <c r="B130" s="10"/>
      <c r="C130" s="10"/>
      <c r="D130" s="15" t="s">
        <v>23</v>
      </c>
      <c r="E130" s="20">
        <f>SUM(E126:E129)</f>
        <v>23238.799999999996</v>
      </c>
      <c r="F130" s="20">
        <f>SUM(F126:F129)</f>
        <v>0</v>
      </c>
      <c r="G130" s="21" t="e">
        <f>SUM(#REF!)</f>
        <v>#REF!</v>
      </c>
      <c r="H130" s="22" t="e">
        <f>SUM(#REF!)</f>
        <v>#REF!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</row>
    <row r="131" spans="1:56" s="4" customFormat="1" ht="18" customHeight="1">
      <c r="A131" s="10"/>
      <c r="B131" s="11"/>
      <c r="C131" s="11"/>
      <c r="D131" s="11"/>
      <c r="E131" s="11"/>
      <c r="F131" s="11"/>
      <c r="G131" s="8"/>
      <c r="H131" s="8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</row>
    <row r="132" spans="1:56" s="4" customFormat="1" ht="18.75" customHeight="1">
      <c r="A132" s="399" t="s">
        <v>31</v>
      </c>
      <c r="B132" s="399"/>
      <c r="C132" s="399"/>
      <c r="D132" s="399"/>
      <c r="E132" s="399"/>
      <c r="F132" s="399"/>
      <c r="G132" s="399"/>
      <c r="H132" s="399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</row>
    <row r="133" spans="1:56" s="4" customFormat="1" ht="24" customHeight="1">
      <c r="A133" s="13" t="s">
        <v>12</v>
      </c>
      <c r="B133" s="13" t="s">
        <v>13</v>
      </c>
      <c r="C133" s="13" t="s">
        <v>14</v>
      </c>
      <c r="D133" s="13" t="s">
        <v>15</v>
      </c>
      <c r="E133" s="13" t="s">
        <v>16</v>
      </c>
      <c r="F133" s="13" t="s">
        <v>17</v>
      </c>
      <c r="G133" s="23" t="s">
        <v>18</v>
      </c>
      <c r="H133" s="14" t="s">
        <v>19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</row>
    <row r="134" spans="1:56" s="4" customFormat="1" ht="12.75" customHeight="1">
      <c r="A134" s="14" t="s">
        <v>20</v>
      </c>
      <c r="B134" s="15" t="s">
        <v>21</v>
      </c>
      <c r="C134" s="16">
        <v>44197</v>
      </c>
      <c r="D134" s="15" t="s">
        <v>21</v>
      </c>
      <c r="E134" s="17">
        <v>12978.92</v>
      </c>
      <c r="F134" s="17">
        <v>0</v>
      </c>
      <c r="G134" s="18"/>
      <c r="H134" s="19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</row>
    <row r="135" spans="1:56" s="4" customFormat="1" ht="12.75" customHeight="1">
      <c r="A135" s="14" t="s">
        <v>20</v>
      </c>
      <c r="B135" s="15" t="s">
        <v>21</v>
      </c>
      <c r="C135" s="16">
        <v>44228</v>
      </c>
      <c r="D135" s="15" t="s">
        <v>21</v>
      </c>
      <c r="E135" s="17">
        <v>12978.92</v>
      </c>
      <c r="F135" s="17">
        <v>0</v>
      </c>
      <c r="G135" s="18"/>
      <c r="H135" s="19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</row>
    <row r="136" spans="1:56" s="4" customFormat="1" ht="12.75" customHeight="1">
      <c r="A136" s="14" t="s">
        <v>20</v>
      </c>
      <c r="B136" s="15" t="s">
        <v>21</v>
      </c>
      <c r="C136" s="16">
        <v>44256</v>
      </c>
      <c r="D136" s="15" t="s">
        <v>21</v>
      </c>
      <c r="E136" s="17">
        <v>12978.92</v>
      </c>
      <c r="F136" s="17">
        <v>0</v>
      </c>
      <c r="G136" s="18"/>
      <c r="H136" s="19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</row>
    <row r="137" spans="1:56" s="4" customFormat="1" ht="12.75" customHeight="1">
      <c r="A137" s="14" t="s">
        <v>20</v>
      </c>
      <c r="B137" s="15" t="s">
        <v>21</v>
      </c>
      <c r="C137" s="16">
        <v>44287</v>
      </c>
      <c r="D137" s="15" t="s">
        <v>21</v>
      </c>
      <c r="E137" s="17">
        <v>12978.92</v>
      </c>
      <c r="F137" s="17">
        <v>0</v>
      </c>
      <c r="G137" s="18"/>
      <c r="H137" s="19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</row>
    <row r="138" spans="1:56" s="4" customFormat="1" ht="12.75" customHeight="1">
      <c r="A138" s="14" t="s">
        <v>20</v>
      </c>
      <c r="B138" s="15" t="s">
        <v>21</v>
      </c>
      <c r="C138" s="16">
        <v>44317</v>
      </c>
      <c r="D138" s="15" t="s">
        <v>21</v>
      </c>
      <c r="E138" s="17">
        <v>12978.92</v>
      </c>
      <c r="F138" s="17" t="s">
        <v>22</v>
      </c>
      <c r="G138" s="18"/>
      <c r="H138" s="19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</row>
    <row r="139" spans="1:56" s="4" customFormat="1" ht="12.75" customHeight="1">
      <c r="A139" s="14" t="s">
        <v>20</v>
      </c>
      <c r="B139" s="15" t="s">
        <v>21</v>
      </c>
      <c r="C139" s="16">
        <v>44348</v>
      </c>
      <c r="D139" s="15" t="s">
        <v>21</v>
      </c>
      <c r="E139" s="17">
        <v>12978.92</v>
      </c>
      <c r="F139" s="17">
        <v>0</v>
      </c>
      <c r="G139" s="18"/>
      <c r="H139" s="19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</row>
    <row r="140" spans="1:56" s="4" customFormat="1" ht="12.75" customHeight="1">
      <c r="A140" s="14" t="s">
        <v>20</v>
      </c>
      <c r="B140" s="15" t="s">
        <v>21</v>
      </c>
      <c r="C140" s="16">
        <v>44378</v>
      </c>
      <c r="D140" s="15" t="s">
        <v>21</v>
      </c>
      <c r="E140" s="17">
        <v>12978.92</v>
      </c>
      <c r="F140" s="17">
        <v>0</v>
      </c>
      <c r="G140" s="18"/>
      <c r="H140" s="19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</row>
    <row r="141" spans="1:56" s="4" customFormat="1" ht="12.75" customHeight="1">
      <c r="A141" s="14" t="s">
        <v>20</v>
      </c>
      <c r="B141" s="15" t="s">
        <v>21</v>
      </c>
      <c r="C141" s="16">
        <v>44409</v>
      </c>
      <c r="D141" s="15" t="s">
        <v>21</v>
      </c>
      <c r="E141" s="17">
        <v>26782.28</v>
      </c>
      <c r="F141" s="17">
        <v>0</v>
      </c>
      <c r="G141" s="18"/>
      <c r="H141" s="19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</row>
    <row r="142" spans="1:56" s="4" customFormat="1" ht="12.75" customHeight="1">
      <c r="A142" s="14" t="s">
        <v>20</v>
      </c>
      <c r="B142" s="15" t="s">
        <v>21</v>
      </c>
      <c r="C142" s="16">
        <v>44440</v>
      </c>
      <c r="D142" s="15" t="s">
        <v>21</v>
      </c>
      <c r="E142" s="17">
        <v>24184.54</v>
      </c>
      <c r="F142" s="17" t="s">
        <v>22</v>
      </c>
      <c r="G142" s="18"/>
      <c r="H142" s="19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</row>
    <row r="143" spans="1:56" s="4" customFormat="1" ht="12.75" customHeight="1">
      <c r="A143" s="14" t="s">
        <v>20</v>
      </c>
      <c r="B143" s="15" t="s">
        <v>21</v>
      </c>
      <c r="C143" s="16">
        <v>44470</v>
      </c>
      <c r="D143" s="15" t="s">
        <v>21</v>
      </c>
      <c r="E143" s="17">
        <v>25450.48</v>
      </c>
      <c r="F143" s="17">
        <v>0</v>
      </c>
      <c r="G143" s="18"/>
      <c r="H143" s="19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</row>
    <row r="144" spans="1:56" s="4" customFormat="1" ht="12.75" customHeight="1">
      <c r="A144" s="14" t="s">
        <v>20</v>
      </c>
      <c r="B144" s="15" t="s">
        <v>21</v>
      </c>
      <c r="C144" s="16">
        <v>44501</v>
      </c>
      <c r="D144" s="15" t="s">
        <v>21</v>
      </c>
      <c r="E144" s="17">
        <v>24184.54</v>
      </c>
      <c r="F144" s="17">
        <v>0</v>
      </c>
      <c r="G144" s="18"/>
      <c r="H144" s="19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</row>
    <row r="145" spans="1:56" s="4" customFormat="1" ht="12.75" customHeight="1">
      <c r="A145" s="14" t="s">
        <v>20</v>
      </c>
      <c r="B145" s="15" t="s">
        <v>21</v>
      </c>
      <c r="C145" s="16">
        <v>44531</v>
      </c>
      <c r="D145" s="15" t="s">
        <v>21</v>
      </c>
      <c r="E145" s="17">
        <v>34060.94</v>
      </c>
      <c r="F145" s="17" t="s">
        <v>22</v>
      </c>
      <c r="G145" s="18"/>
      <c r="H145" s="19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</row>
    <row r="146" spans="1:56" s="4" customFormat="1" ht="15" customHeight="1">
      <c r="A146" s="10"/>
      <c r="B146" s="10"/>
      <c r="C146" s="10"/>
      <c r="D146" s="15" t="s">
        <v>23</v>
      </c>
      <c r="E146" s="20">
        <f>SUM(E134:E145)</f>
        <v>225515.22000000003</v>
      </c>
      <c r="F146" s="20">
        <f>SUM(F134:F145)</f>
        <v>0</v>
      </c>
      <c r="G146" s="21" t="e">
        <f>SUM(#REF!)</f>
        <v>#REF!</v>
      </c>
      <c r="H146" s="22" t="e">
        <f>SUM(#REF!)</f>
        <v>#REF!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</row>
    <row r="147" spans="1:56" s="4" customFormat="1" ht="12.75" customHeight="1">
      <c r="A147" s="10"/>
      <c r="B147" s="11"/>
      <c r="C147" s="11"/>
      <c r="D147" s="11"/>
      <c r="E147" s="11"/>
      <c r="F147" s="11"/>
      <c r="G147" s="8"/>
      <c r="H147" s="8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</row>
    <row r="148" spans="1:56" s="4" customFormat="1" ht="18.75" customHeight="1">
      <c r="A148" s="399" t="s">
        <v>32</v>
      </c>
      <c r="B148" s="399"/>
      <c r="C148" s="399"/>
      <c r="D148" s="399"/>
      <c r="E148" s="399"/>
      <c r="F148" s="399"/>
      <c r="G148" s="399"/>
      <c r="H148" s="399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</row>
    <row r="149" spans="1:56" s="4" customFormat="1" ht="24" customHeight="1">
      <c r="A149" s="13" t="s">
        <v>12</v>
      </c>
      <c r="B149" s="13" t="s">
        <v>13</v>
      </c>
      <c r="C149" s="13" t="s">
        <v>14</v>
      </c>
      <c r="D149" s="13" t="s">
        <v>15</v>
      </c>
      <c r="E149" s="13" t="s">
        <v>16</v>
      </c>
      <c r="F149" s="13" t="s">
        <v>17</v>
      </c>
      <c r="G149" s="23" t="s">
        <v>18</v>
      </c>
      <c r="H149" s="14" t="s">
        <v>19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</row>
    <row r="150" spans="1:56" s="4" customFormat="1" ht="12.75" customHeight="1">
      <c r="A150" s="14" t="s">
        <v>20</v>
      </c>
      <c r="B150" s="15" t="s">
        <v>21</v>
      </c>
      <c r="C150" s="16">
        <v>44197</v>
      </c>
      <c r="D150" s="15" t="s">
        <v>21</v>
      </c>
      <c r="E150" s="17">
        <v>2875.66</v>
      </c>
      <c r="F150" s="17">
        <v>0</v>
      </c>
      <c r="G150" s="18"/>
      <c r="H150" s="19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</row>
    <row r="151" spans="1:56" s="4" customFormat="1" ht="12.75" customHeight="1">
      <c r="A151" s="14" t="s">
        <v>20</v>
      </c>
      <c r="B151" s="15" t="s">
        <v>21</v>
      </c>
      <c r="C151" s="16">
        <v>44228</v>
      </c>
      <c r="D151" s="15" t="s">
        <v>21</v>
      </c>
      <c r="E151" s="17">
        <v>2875.66</v>
      </c>
      <c r="F151" s="17">
        <v>0</v>
      </c>
      <c r="G151" s="18"/>
      <c r="H151" s="19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</row>
    <row r="152" spans="1:56" s="4" customFormat="1" ht="12.75" customHeight="1">
      <c r="A152" s="14" t="s">
        <v>20</v>
      </c>
      <c r="B152" s="15" t="s">
        <v>21</v>
      </c>
      <c r="C152" s="16">
        <v>44256</v>
      </c>
      <c r="D152" s="15" t="s">
        <v>21</v>
      </c>
      <c r="E152" s="17">
        <v>2875.66</v>
      </c>
      <c r="F152" s="17">
        <v>0</v>
      </c>
      <c r="G152" s="18"/>
      <c r="H152" s="19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</row>
    <row r="153" spans="1:56" s="4" customFormat="1" ht="12.75" customHeight="1">
      <c r="A153" s="14" t="s">
        <v>20</v>
      </c>
      <c r="B153" s="15" t="s">
        <v>21</v>
      </c>
      <c r="C153" s="16">
        <v>44287</v>
      </c>
      <c r="D153" s="15" t="s">
        <v>21</v>
      </c>
      <c r="E153" s="17">
        <v>2875.66</v>
      </c>
      <c r="F153" s="17">
        <v>0</v>
      </c>
      <c r="G153" s="18"/>
      <c r="H153" s="19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</row>
    <row r="154" spans="1:56" s="4" customFormat="1" ht="12.75" customHeight="1">
      <c r="A154" s="14" t="s">
        <v>20</v>
      </c>
      <c r="B154" s="15" t="s">
        <v>21</v>
      </c>
      <c r="C154" s="16">
        <v>44317</v>
      </c>
      <c r="D154" s="15" t="s">
        <v>21</v>
      </c>
      <c r="E154" s="17">
        <v>4153.34</v>
      </c>
      <c r="F154" s="17" t="s">
        <v>22</v>
      </c>
      <c r="G154" s="18"/>
      <c r="H154" s="19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</row>
    <row r="155" spans="1:56" s="4" customFormat="1" ht="12.75" customHeight="1">
      <c r="A155" s="14" t="s">
        <v>20</v>
      </c>
      <c r="B155" s="15" t="s">
        <v>21</v>
      </c>
      <c r="C155" s="16">
        <v>44348</v>
      </c>
      <c r="D155" s="15" t="s">
        <v>21</v>
      </c>
      <c r="E155" s="17">
        <v>2875.66</v>
      </c>
      <c r="F155" s="17">
        <v>0</v>
      </c>
      <c r="G155" s="18"/>
      <c r="H155" s="19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</row>
    <row r="156" spans="1:56" s="4" customFormat="1" ht="12.75" customHeight="1">
      <c r="A156" s="14" t="s">
        <v>20</v>
      </c>
      <c r="B156" s="15" t="s">
        <v>21</v>
      </c>
      <c r="C156" s="16">
        <v>44378</v>
      </c>
      <c r="D156" s="15" t="s">
        <v>21</v>
      </c>
      <c r="E156" s="17">
        <v>2875.66</v>
      </c>
      <c r="F156" s="17">
        <v>0</v>
      </c>
      <c r="G156" s="18"/>
      <c r="H156" s="19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</row>
    <row r="157" spans="1:56" s="4" customFormat="1" ht="12.75" customHeight="1">
      <c r="A157" s="14" t="s">
        <v>20</v>
      </c>
      <c r="B157" s="15" t="s">
        <v>21</v>
      </c>
      <c r="C157" s="16">
        <v>44409</v>
      </c>
      <c r="D157" s="15" t="s">
        <v>21</v>
      </c>
      <c r="E157" s="17">
        <v>6686.06</v>
      </c>
      <c r="F157" s="17">
        <v>0</v>
      </c>
      <c r="G157" s="18"/>
      <c r="H157" s="19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</row>
    <row r="158" spans="1:56" s="4" customFormat="1" ht="12.75" customHeight="1">
      <c r="A158" s="14" t="s">
        <v>20</v>
      </c>
      <c r="B158" s="15" t="s">
        <v>21</v>
      </c>
      <c r="C158" s="16">
        <v>44440</v>
      </c>
      <c r="D158" s="15" t="s">
        <v>21</v>
      </c>
      <c r="E158" s="17">
        <v>6650.42</v>
      </c>
      <c r="F158" s="17" t="s">
        <v>22</v>
      </c>
      <c r="G158" s="18"/>
      <c r="H158" s="19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</row>
    <row r="159" spans="1:56" s="4" customFormat="1" ht="12.75" customHeight="1">
      <c r="A159" s="14" t="s">
        <v>20</v>
      </c>
      <c r="B159" s="15" t="s">
        <v>21</v>
      </c>
      <c r="C159" s="16">
        <v>44470</v>
      </c>
      <c r="D159" s="15" t="s">
        <v>21</v>
      </c>
      <c r="E159" s="17">
        <v>5052.44</v>
      </c>
      <c r="F159" s="17">
        <v>0</v>
      </c>
      <c r="G159" s="18"/>
      <c r="H159" s="19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</row>
    <row r="160" spans="1:56" s="4" customFormat="1" ht="12.75" customHeight="1">
      <c r="A160" s="14" t="s">
        <v>20</v>
      </c>
      <c r="B160" s="15" t="s">
        <v>21</v>
      </c>
      <c r="C160" s="16">
        <v>44501</v>
      </c>
      <c r="D160" s="15" t="s">
        <v>21</v>
      </c>
      <c r="E160" s="17">
        <v>5052.44</v>
      </c>
      <c r="F160" s="17">
        <v>0</v>
      </c>
      <c r="G160" s="18"/>
      <c r="H160" s="19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</row>
    <row r="161" spans="1:56" s="4" customFormat="1" ht="12.75" customHeight="1">
      <c r="A161" s="14" t="s">
        <v>20</v>
      </c>
      <c r="B161" s="15" t="s">
        <v>21</v>
      </c>
      <c r="C161" s="16">
        <v>44531</v>
      </c>
      <c r="D161" s="15" t="s">
        <v>21</v>
      </c>
      <c r="E161" s="17">
        <v>6877.35</v>
      </c>
      <c r="F161" s="17" t="s">
        <v>22</v>
      </c>
      <c r="G161" s="18"/>
      <c r="H161" s="19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</row>
    <row r="162" spans="1:56" s="4" customFormat="1" ht="15" customHeight="1">
      <c r="A162" s="10"/>
      <c r="B162" s="10"/>
      <c r="C162" s="10"/>
      <c r="D162" s="15" t="s">
        <v>23</v>
      </c>
      <c r="E162" s="20">
        <f>SUM(E150:E161)</f>
        <v>51726.01</v>
      </c>
      <c r="F162" s="20">
        <f>SUM(F150:F161)</f>
        <v>0</v>
      </c>
      <c r="G162" s="21" t="e">
        <f>SUM(#REF!)</f>
        <v>#REF!</v>
      </c>
      <c r="H162" s="22" t="e">
        <f>SUM(#REF!)</f>
        <v>#REF!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</row>
    <row r="163" spans="1:56" s="4" customFormat="1" ht="12.75" customHeight="1">
      <c r="A163" s="10"/>
      <c r="B163" s="11"/>
      <c r="C163" s="11"/>
      <c r="D163" s="11"/>
      <c r="E163" s="11"/>
      <c r="F163" s="11"/>
      <c r="G163" s="8"/>
      <c r="H163" s="8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</row>
    <row r="164" spans="1:56" s="4" customFormat="1" ht="18.75" customHeight="1">
      <c r="A164" s="399" t="s">
        <v>33</v>
      </c>
      <c r="B164" s="399"/>
      <c r="C164" s="399"/>
      <c r="D164" s="399"/>
      <c r="E164" s="399"/>
      <c r="F164" s="399"/>
      <c r="G164" s="399"/>
      <c r="H164" s="399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</row>
    <row r="165" spans="1:56" s="4" customFormat="1" ht="24" customHeight="1">
      <c r="A165" s="13" t="s">
        <v>12</v>
      </c>
      <c r="B165" s="13" t="s">
        <v>13</v>
      </c>
      <c r="C165" s="13" t="s">
        <v>14</v>
      </c>
      <c r="D165" s="13" t="s">
        <v>15</v>
      </c>
      <c r="E165" s="13" t="s">
        <v>16</v>
      </c>
      <c r="F165" s="13" t="s">
        <v>17</v>
      </c>
      <c r="G165" s="23" t="s">
        <v>18</v>
      </c>
      <c r="H165" s="14" t="s">
        <v>19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</row>
    <row r="166" spans="1:56" s="4" customFormat="1" ht="12.75" customHeight="1">
      <c r="A166" s="14" t="s">
        <v>20</v>
      </c>
      <c r="B166" s="15" t="s">
        <v>21</v>
      </c>
      <c r="C166" s="16">
        <v>44197</v>
      </c>
      <c r="D166" s="15" t="s">
        <v>21</v>
      </c>
      <c r="E166" s="17">
        <v>2316.72</v>
      </c>
      <c r="F166" s="17" t="s">
        <v>22</v>
      </c>
      <c r="G166" s="26"/>
      <c r="H166" s="2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</row>
    <row r="167" spans="1:56" s="4" customFormat="1" ht="12.75" customHeight="1">
      <c r="A167" s="14" t="s">
        <v>20</v>
      </c>
      <c r="B167" s="15" t="s">
        <v>21</v>
      </c>
      <c r="C167" s="16">
        <v>44228</v>
      </c>
      <c r="D167" s="15" t="s">
        <v>21</v>
      </c>
      <c r="E167" s="17">
        <v>2316.72</v>
      </c>
      <c r="F167" s="17">
        <v>0</v>
      </c>
      <c r="G167" s="26"/>
      <c r="H167" s="2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</row>
    <row r="168" spans="1:56" s="4" customFormat="1" ht="12.75" customHeight="1">
      <c r="A168" s="14" t="s">
        <v>20</v>
      </c>
      <c r="B168" s="15" t="s">
        <v>21</v>
      </c>
      <c r="C168" s="16">
        <v>44256</v>
      </c>
      <c r="D168" s="15" t="s">
        <v>21</v>
      </c>
      <c r="E168" s="17">
        <v>2316.72</v>
      </c>
      <c r="F168" s="17">
        <v>0</v>
      </c>
      <c r="G168" s="26"/>
      <c r="H168" s="2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</row>
    <row r="169" spans="1:56" s="4" customFormat="1" ht="12.75" customHeight="1">
      <c r="A169" s="14" t="s">
        <v>20</v>
      </c>
      <c r="B169" s="15" t="s">
        <v>21</v>
      </c>
      <c r="C169" s="16">
        <v>44287</v>
      </c>
      <c r="D169" s="15" t="s">
        <v>21</v>
      </c>
      <c r="E169" s="17">
        <v>2316.72</v>
      </c>
      <c r="F169" s="17">
        <v>0</v>
      </c>
      <c r="G169" s="26"/>
      <c r="H169" s="2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</row>
    <row r="170" spans="1:56" s="4" customFormat="1" ht="12.75" customHeight="1">
      <c r="A170" s="14" t="s">
        <v>20</v>
      </c>
      <c r="B170" s="15" t="s">
        <v>21</v>
      </c>
      <c r="C170" s="16">
        <v>44317</v>
      </c>
      <c r="D170" s="15" t="s">
        <v>21</v>
      </c>
      <c r="E170" s="17">
        <v>3431.36</v>
      </c>
      <c r="F170" s="17" t="s">
        <v>22</v>
      </c>
      <c r="G170" s="26"/>
      <c r="H170" s="2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</row>
    <row r="171" spans="1:56" s="4" customFormat="1" ht="12.75" customHeight="1">
      <c r="A171" s="14" t="s">
        <v>20</v>
      </c>
      <c r="B171" s="15" t="s">
        <v>21</v>
      </c>
      <c r="C171" s="16">
        <v>44348</v>
      </c>
      <c r="D171" s="15" t="s">
        <v>21</v>
      </c>
      <c r="E171" s="17">
        <v>2316.72</v>
      </c>
      <c r="F171" s="17">
        <v>0</v>
      </c>
      <c r="G171" s="26"/>
      <c r="H171" s="2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</row>
    <row r="172" spans="1:56" s="4" customFormat="1" ht="12.75" customHeight="1">
      <c r="A172" s="14" t="s">
        <v>20</v>
      </c>
      <c r="B172" s="15" t="s">
        <v>21</v>
      </c>
      <c r="C172" s="16">
        <v>44378</v>
      </c>
      <c r="D172" s="15" t="s">
        <v>21</v>
      </c>
      <c r="E172" s="17">
        <v>2316.72</v>
      </c>
      <c r="F172" s="17">
        <v>0</v>
      </c>
      <c r="G172" s="26"/>
      <c r="H172" s="2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</row>
    <row r="173" spans="1:56" s="4" customFormat="1" ht="12.75" customHeight="1">
      <c r="A173" s="14" t="s">
        <v>20</v>
      </c>
      <c r="B173" s="15" t="s">
        <v>21</v>
      </c>
      <c r="C173" s="16">
        <v>44409</v>
      </c>
      <c r="D173" s="15" t="s">
        <v>21</v>
      </c>
      <c r="E173" s="17">
        <v>5944.64</v>
      </c>
      <c r="F173" s="17">
        <v>0</v>
      </c>
      <c r="G173" s="26"/>
      <c r="H173" s="2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</row>
    <row r="174" spans="1:56" s="4" customFormat="1" ht="12.75" customHeight="1">
      <c r="A174" s="14" t="s">
        <v>20</v>
      </c>
      <c r="B174" s="15" t="s">
        <v>21</v>
      </c>
      <c r="C174" s="16">
        <v>44440</v>
      </c>
      <c r="D174" s="15" t="s">
        <v>21</v>
      </c>
      <c r="E174" s="17">
        <v>5981.22</v>
      </c>
      <c r="F174" s="17" t="s">
        <v>22</v>
      </c>
      <c r="G174" s="26"/>
      <c r="H174" s="2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</row>
    <row r="175" spans="1:56" s="4" customFormat="1" ht="12.75" customHeight="1">
      <c r="A175" s="14" t="s">
        <v>20</v>
      </c>
      <c r="B175" s="15" t="s">
        <v>21</v>
      </c>
      <c r="C175" s="16">
        <v>44470</v>
      </c>
      <c r="D175" s="15" t="s">
        <v>21</v>
      </c>
      <c r="E175" s="17">
        <v>4779.14</v>
      </c>
      <c r="F175" s="17">
        <v>0</v>
      </c>
      <c r="G175" s="26"/>
      <c r="H175" s="2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</row>
    <row r="176" spans="1:56" s="4" customFormat="1" ht="12.75" customHeight="1">
      <c r="A176" s="14" t="s">
        <v>20</v>
      </c>
      <c r="B176" s="15" t="s">
        <v>21</v>
      </c>
      <c r="C176" s="16">
        <v>44501</v>
      </c>
      <c r="D176" s="15" t="s">
        <v>21</v>
      </c>
      <c r="E176" s="17">
        <v>4779.14</v>
      </c>
      <c r="F176" s="17">
        <v>0</v>
      </c>
      <c r="G176" s="26"/>
      <c r="H176" s="2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</row>
    <row r="177" spans="1:56" s="4" customFormat="1" ht="12.75" customHeight="1">
      <c r="A177" s="14" t="s">
        <v>20</v>
      </c>
      <c r="B177" s="15" t="s">
        <v>21</v>
      </c>
      <c r="C177" s="16">
        <v>44531</v>
      </c>
      <c r="D177" s="15" t="s">
        <v>21</v>
      </c>
      <c r="E177" s="17">
        <v>6331.91</v>
      </c>
      <c r="F177" s="17" t="s">
        <v>22</v>
      </c>
      <c r="G177" s="26"/>
      <c r="H177" s="2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</row>
    <row r="178" spans="1:56" s="4" customFormat="1" ht="15" customHeight="1">
      <c r="A178" s="10"/>
      <c r="B178" s="10"/>
      <c r="C178" s="10"/>
      <c r="D178" s="15" t="s">
        <v>23</v>
      </c>
      <c r="E178" s="20">
        <f>SUM(E166:E177)</f>
        <v>45147.729999999996</v>
      </c>
      <c r="F178" s="20">
        <f>SUM(F166:F177)</f>
        <v>0</v>
      </c>
      <c r="G178" s="8"/>
      <c r="H178" s="8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</row>
    <row r="179" spans="1:56" s="4" customFormat="1" ht="18" customHeight="1">
      <c r="A179" s="10"/>
      <c r="B179" s="11"/>
      <c r="C179" s="11"/>
      <c r="D179" s="11"/>
      <c r="E179" s="11"/>
      <c r="F179" s="11"/>
      <c r="G179" s="24"/>
      <c r="H179" s="24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</row>
    <row r="180" spans="1:56" s="4" customFormat="1" ht="18" customHeight="1">
      <c r="A180" s="399" t="s">
        <v>34</v>
      </c>
      <c r="B180" s="399"/>
      <c r="C180" s="399"/>
      <c r="D180" s="399"/>
      <c r="E180" s="399"/>
      <c r="F180" s="399"/>
      <c r="G180" s="23" t="s">
        <v>18</v>
      </c>
      <c r="H180" s="14" t="s">
        <v>19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</row>
    <row r="181" spans="1:56" s="4" customFormat="1" ht="24" customHeight="1">
      <c r="A181" s="13" t="s">
        <v>12</v>
      </c>
      <c r="B181" s="13" t="s">
        <v>13</v>
      </c>
      <c r="C181" s="13" t="s">
        <v>14</v>
      </c>
      <c r="D181" s="13" t="s">
        <v>15</v>
      </c>
      <c r="E181" s="13" t="s">
        <v>16</v>
      </c>
      <c r="F181" s="13" t="s">
        <v>17</v>
      </c>
      <c r="G181" s="27" t="e">
        <f>NA()</f>
        <v>#N/A</v>
      </c>
      <c r="H181" s="19" t="e">
        <f>NA()</f>
        <v>#N/A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</row>
    <row r="182" spans="1:56" s="4" customFormat="1" ht="12.75" customHeight="1">
      <c r="A182" s="14" t="s">
        <v>20</v>
      </c>
      <c r="B182" s="15" t="s">
        <v>21</v>
      </c>
      <c r="C182" s="16">
        <v>44197</v>
      </c>
      <c r="D182" s="15" t="s">
        <v>21</v>
      </c>
      <c r="E182" s="17">
        <v>286.43</v>
      </c>
      <c r="F182" s="17" t="s">
        <v>22</v>
      </c>
      <c r="G182" s="26"/>
      <c r="H182" s="2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</row>
    <row r="183" spans="1:56" s="4" customFormat="1" ht="12.75" customHeight="1">
      <c r="A183" s="14" t="s">
        <v>20</v>
      </c>
      <c r="B183" s="15" t="s">
        <v>21</v>
      </c>
      <c r="C183" s="16">
        <v>44228</v>
      </c>
      <c r="D183" s="15" t="s">
        <v>21</v>
      </c>
      <c r="E183" s="17">
        <v>286.43</v>
      </c>
      <c r="F183" s="17">
        <v>0</v>
      </c>
      <c r="G183" s="26"/>
      <c r="H183" s="2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</row>
    <row r="184" spans="1:56" s="4" customFormat="1" ht="12.75" customHeight="1">
      <c r="A184" s="14" t="s">
        <v>20</v>
      </c>
      <c r="B184" s="15" t="s">
        <v>21</v>
      </c>
      <c r="C184" s="16">
        <v>44256</v>
      </c>
      <c r="D184" s="15" t="s">
        <v>21</v>
      </c>
      <c r="E184" s="17">
        <v>286.43</v>
      </c>
      <c r="F184" s="17">
        <v>0</v>
      </c>
      <c r="G184" s="26"/>
      <c r="H184" s="2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</row>
    <row r="185" spans="1:56" s="4" customFormat="1" ht="12.75" customHeight="1">
      <c r="A185" s="14" t="s">
        <v>20</v>
      </c>
      <c r="B185" s="15" t="s">
        <v>21</v>
      </c>
      <c r="C185" s="16">
        <v>44287</v>
      </c>
      <c r="D185" s="15" t="s">
        <v>21</v>
      </c>
      <c r="E185" s="17">
        <v>286.43</v>
      </c>
      <c r="F185" s="17">
        <v>0</v>
      </c>
      <c r="G185" s="26"/>
      <c r="H185" s="2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</row>
    <row r="186" spans="1:56" s="4" customFormat="1" ht="12.75" customHeight="1">
      <c r="A186" s="14" t="s">
        <v>20</v>
      </c>
      <c r="B186" s="15" t="s">
        <v>21</v>
      </c>
      <c r="C186" s="16">
        <v>44317</v>
      </c>
      <c r="D186" s="15" t="s">
        <v>21</v>
      </c>
      <c r="E186" s="17">
        <v>286.43</v>
      </c>
      <c r="F186" s="17" t="s">
        <v>22</v>
      </c>
      <c r="G186" s="26"/>
      <c r="H186" s="2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</row>
    <row r="187" spans="1:56" s="4" customFormat="1" ht="12.75" customHeight="1">
      <c r="A187" s="14" t="s">
        <v>20</v>
      </c>
      <c r="B187" s="15" t="s">
        <v>21</v>
      </c>
      <c r="C187" s="16">
        <v>44348</v>
      </c>
      <c r="D187" s="15" t="s">
        <v>21</v>
      </c>
      <c r="E187" s="17">
        <v>286.43</v>
      </c>
      <c r="F187" s="17">
        <v>0</v>
      </c>
      <c r="G187" s="26"/>
      <c r="H187" s="2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</row>
    <row r="188" spans="1:56" s="4" customFormat="1" ht="12.75" customHeight="1">
      <c r="A188" s="14" t="s">
        <v>20</v>
      </c>
      <c r="B188" s="15" t="s">
        <v>21</v>
      </c>
      <c r="C188" s="16">
        <v>44378</v>
      </c>
      <c r="D188" s="15" t="s">
        <v>21</v>
      </c>
      <c r="E188" s="17">
        <v>0</v>
      </c>
      <c r="F188" s="17">
        <v>0</v>
      </c>
      <c r="G188" s="26"/>
      <c r="H188" s="2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</row>
    <row r="189" spans="1:56" s="4" customFormat="1" ht="12.75" customHeight="1">
      <c r="A189" s="14" t="s">
        <v>20</v>
      </c>
      <c r="B189" s="15" t="s">
        <v>21</v>
      </c>
      <c r="C189" s="16">
        <v>44409</v>
      </c>
      <c r="D189" s="15" t="s">
        <v>21</v>
      </c>
      <c r="E189" s="17">
        <v>572.86</v>
      </c>
      <c r="F189" s="17">
        <v>0</v>
      </c>
      <c r="G189" s="26"/>
      <c r="H189" s="2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</row>
    <row r="190" spans="1:56" s="4" customFormat="1" ht="12.75" customHeight="1">
      <c r="A190" s="14" t="s">
        <v>20</v>
      </c>
      <c r="B190" s="15" t="s">
        <v>21</v>
      </c>
      <c r="C190" s="16">
        <v>44440</v>
      </c>
      <c r="D190" s="15" t="s">
        <v>21</v>
      </c>
      <c r="E190" s="17">
        <v>1142.21</v>
      </c>
      <c r="F190" s="17" t="s">
        <v>22</v>
      </c>
      <c r="G190" s="26"/>
      <c r="H190" s="2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</row>
    <row r="191" spans="1:56" s="4" customFormat="1" ht="12.75" customHeight="1">
      <c r="A191" s="14" t="s">
        <v>20</v>
      </c>
      <c r="B191" s="15" t="s">
        <v>21</v>
      </c>
      <c r="C191" s="16">
        <v>44470</v>
      </c>
      <c r="D191" s="15" t="s">
        <v>21</v>
      </c>
      <c r="E191" s="17">
        <v>1142.21</v>
      </c>
      <c r="F191" s="17">
        <v>0</v>
      </c>
      <c r="G191" s="26"/>
      <c r="H191" s="2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</row>
    <row r="192" spans="1:56" s="4" customFormat="1" ht="12.75" customHeight="1">
      <c r="A192" s="14" t="s">
        <v>20</v>
      </c>
      <c r="B192" s="15" t="s">
        <v>21</v>
      </c>
      <c r="C192" s="16">
        <v>44501</v>
      </c>
      <c r="D192" s="15" t="s">
        <v>21</v>
      </c>
      <c r="E192" s="17">
        <v>1142.21</v>
      </c>
      <c r="F192" s="17">
        <v>0</v>
      </c>
      <c r="G192" s="26"/>
      <c r="H192" s="2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</row>
    <row r="193" spans="1:56" s="4" customFormat="1" ht="12.75" customHeight="1">
      <c r="A193" s="14" t="s">
        <v>20</v>
      </c>
      <c r="B193" s="15" t="s">
        <v>21</v>
      </c>
      <c r="C193" s="16">
        <v>44531</v>
      </c>
      <c r="D193" s="15" t="s">
        <v>21</v>
      </c>
      <c r="E193" s="17">
        <v>1142.21</v>
      </c>
      <c r="F193" s="17" t="s">
        <v>22</v>
      </c>
      <c r="G193" s="26"/>
      <c r="H193" s="2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</row>
    <row r="194" spans="1:56" s="4" customFormat="1" ht="15" customHeight="1">
      <c r="A194" s="10"/>
      <c r="B194" s="10"/>
      <c r="C194" s="10"/>
      <c r="D194" s="15" t="s">
        <v>23</v>
      </c>
      <c r="E194" s="20">
        <f>SUM(E182:E193)</f>
        <v>6860.280000000001</v>
      </c>
      <c r="F194" s="20">
        <f>SUM(F182:F193)</f>
        <v>0</v>
      </c>
      <c r="G194" s="8"/>
      <c r="H194" s="8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</row>
    <row r="195" spans="1:56" s="4" customFormat="1" ht="18" customHeight="1">
      <c r="A195" s="10"/>
      <c r="B195" s="11"/>
      <c r="C195" s="11"/>
      <c r="D195" s="11"/>
      <c r="E195" s="11"/>
      <c r="F195" s="11"/>
      <c r="G195" s="12"/>
      <c r="H195" s="12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</row>
    <row r="196" spans="1:56" s="4" customFormat="1" ht="18.75" customHeight="1">
      <c r="A196" s="399" t="s">
        <v>35</v>
      </c>
      <c r="B196" s="399"/>
      <c r="C196" s="399"/>
      <c r="D196" s="399"/>
      <c r="E196" s="399"/>
      <c r="F196" s="399"/>
      <c r="G196" s="28"/>
      <c r="H196" s="28"/>
      <c r="I196" s="6"/>
      <c r="J196" s="6"/>
      <c r="K196" s="6"/>
      <c r="L196" s="6"/>
      <c r="M196" s="6"/>
      <c r="N196" s="6"/>
      <c r="O196" s="6"/>
      <c r="P196" s="5"/>
      <c r="Q196" s="6"/>
      <c r="R196" s="6"/>
      <c r="S196" s="6"/>
      <c r="T196" s="6"/>
      <c r="U196" s="28"/>
      <c r="V196" s="5"/>
      <c r="W196" s="5"/>
      <c r="X196" s="5"/>
      <c r="Y196" s="29"/>
      <c r="Z196" s="29"/>
      <c r="AA196" s="5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</row>
    <row r="197" spans="1:56" s="4" customFormat="1" ht="23.25" customHeight="1">
      <c r="A197" s="13" t="s">
        <v>12</v>
      </c>
      <c r="B197" s="13" t="s">
        <v>13</v>
      </c>
      <c r="C197" s="13" t="s">
        <v>14</v>
      </c>
      <c r="D197" s="13" t="s">
        <v>15</v>
      </c>
      <c r="E197" s="13" t="s">
        <v>16</v>
      </c>
      <c r="F197" s="13" t="s">
        <v>17</v>
      </c>
      <c r="G197" s="27" t="e">
        <f>NA()</f>
        <v>#N/A</v>
      </c>
      <c r="H197" s="19" t="e">
        <f>NA()</f>
        <v>#N/A</v>
      </c>
      <c r="I197" s="6"/>
      <c r="J197" s="6"/>
      <c r="K197" s="6"/>
      <c r="L197" s="6"/>
      <c r="M197" s="6"/>
      <c r="N197" s="6"/>
      <c r="O197" s="6"/>
      <c r="P197" s="5"/>
      <c r="Q197" s="6"/>
      <c r="R197" s="6"/>
      <c r="S197" s="6"/>
      <c r="T197" s="6"/>
      <c r="U197" s="28"/>
      <c r="V197" s="5"/>
      <c r="W197" s="5"/>
      <c r="X197" s="5"/>
      <c r="Y197" s="29"/>
      <c r="Z197" s="29"/>
      <c r="AA197" s="5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7" t="s">
        <v>36</v>
      </c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</row>
    <row r="198" spans="1:56" s="4" customFormat="1" ht="12.75" customHeight="1">
      <c r="A198" s="14" t="s">
        <v>37</v>
      </c>
      <c r="B198" s="30">
        <v>202110892000206</v>
      </c>
      <c r="C198" s="16">
        <v>44218</v>
      </c>
      <c r="D198" s="15" t="s">
        <v>38</v>
      </c>
      <c r="E198" s="17">
        <v>36081.95</v>
      </c>
      <c r="F198" s="17">
        <v>0</v>
      </c>
      <c r="G198" s="26"/>
      <c r="H198" s="26"/>
      <c r="I198" s="31"/>
      <c r="J198" s="6"/>
      <c r="K198" s="6"/>
      <c r="L198" s="6"/>
      <c r="M198" s="6"/>
      <c r="N198" s="32"/>
      <c r="O198" s="400"/>
      <c r="P198" s="5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7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</row>
    <row r="199" spans="1:56" s="4" customFormat="1" ht="12.75" customHeight="1">
      <c r="A199" s="14" t="s">
        <v>37</v>
      </c>
      <c r="B199" s="30">
        <v>202110892000206</v>
      </c>
      <c r="C199" s="16">
        <v>44218</v>
      </c>
      <c r="D199" s="15" t="s">
        <v>39</v>
      </c>
      <c r="E199" s="17">
        <v>303610.2</v>
      </c>
      <c r="F199" s="17">
        <v>0</v>
      </c>
      <c r="G199" s="26"/>
      <c r="H199" s="26"/>
      <c r="I199" s="31"/>
      <c r="J199" s="6"/>
      <c r="K199" s="6"/>
      <c r="L199" s="6"/>
      <c r="M199" s="6"/>
      <c r="N199" s="32"/>
      <c r="O199" s="400"/>
      <c r="P199" s="5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7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</row>
    <row r="200" spans="1:56" s="4" customFormat="1" ht="12.75" customHeight="1">
      <c r="A200" s="14" t="s">
        <v>37</v>
      </c>
      <c r="B200" s="30">
        <v>202110892000535</v>
      </c>
      <c r="C200" s="16">
        <v>44250</v>
      </c>
      <c r="D200" s="15" t="s">
        <v>40</v>
      </c>
      <c r="E200" s="17">
        <v>44581.94</v>
      </c>
      <c r="F200" s="17">
        <v>0</v>
      </c>
      <c r="G200" s="26"/>
      <c r="H200" s="26"/>
      <c r="I200" s="31"/>
      <c r="J200" s="6"/>
      <c r="K200" s="6"/>
      <c r="L200" s="6"/>
      <c r="M200" s="6"/>
      <c r="N200" s="32"/>
      <c r="O200" s="400"/>
      <c r="P200" s="5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7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</row>
    <row r="201" spans="1:56" s="4" customFormat="1" ht="12.75" customHeight="1">
      <c r="A201" s="14" t="s">
        <v>37</v>
      </c>
      <c r="B201" s="30">
        <v>202110892000535</v>
      </c>
      <c r="C201" s="16">
        <v>44250</v>
      </c>
      <c r="D201" s="15" t="s">
        <v>41</v>
      </c>
      <c r="E201" s="17">
        <v>216790.76</v>
      </c>
      <c r="F201" s="17">
        <v>0</v>
      </c>
      <c r="G201" s="26"/>
      <c r="H201" s="26"/>
      <c r="I201" s="31"/>
      <c r="J201" s="6"/>
      <c r="K201" s="6"/>
      <c r="L201" s="6"/>
      <c r="M201" s="6"/>
      <c r="N201" s="32"/>
      <c r="O201" s="400"/>
      <c r="P201" s="5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7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</row>
    <row r="202" spans="1:56" s="4" customFormat="1" ht="12.75" customHeight="1">
      <c r="A202" s="14" t="s">
        <v>37</v>
      </c>
      <c r="B202" s="30">
        <v>202110892000911</v>
      </c>
      <c r="C202" s="16">
        <v>44279</v>
      </c>
      <c r="D202" s="15" t="s">
        <v>42</v>
      </c>
      <c r="E202" s="17">
        <v>93887.81</v>
      </c>
      <c r="F202" s="17">
        <v>0</v>
      </c>
      <c r="G202" s="26"/>
      <c r="H202" s="26"/>
      <c r="I202" s="31"/>
      <c r="J202" s="6"/>
      <c r="K202" s="6"/>
      <c r="L202" s="6"/>
      <c r="M202" s="6"/>
      <c r="N202" s="32"/>
      <c r="O202" s="400"/>
      <c r="P202" s="5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7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</row>
    <row r="203" spans="1:56" s="4" customFormat="1" ht="12.75" customHeight="1">
      <c r="A203" s="14" t="s">
        <v>37</v>
      </c>
      <c r="B203" s="30">
        <v>202110892000911</v>
      </c>
      <c r="C203" s="16">
        <v>44279</v>
      </c>
      <c r="D203" s="15" t="s">
        <v>43</v>
      </c>
      <c r="E203" s="17">
        <v>221156.15</v>
      </c>
      <c r="F203" s="17">
        <v>0</v>
      </c>
      <c r="G203" s="26"/>
      <c r="H203" s="26"/>
      <c r="I203" s="31"/>
      <c r="J203" s="6"/>
      <c r="K203" s="6"/>
      <c r="L203" s="6"/>
      <c r="M203" s="6"/>
      <c r="N203" s="32"/>
      <c r="O203" s="400"/>
      <c r="P203" s="5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7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</row>
    <row r="204" spans="1:56" s="4" customFormat="1" ht="12.75" customHeight="1">
      <c r="A204" s="14" t="s">
        <v>37</v>
      </c>
      <c r="B204" s="30">
        <v>202110892001233</v>
      </c>
      <c r="C204" s="16">
        <v>44312</v>
      </c>
      <c r="D204" s="15" t="s">
        <v>44</v>
      </c>
      <c r="E204" s="17">
        <v>80165.29</v>
      </c>
      <c r="F204" s="17">
        <v>0</v>
      </c>
      <c r="G204" s="26"/>
      <c r="H204" s="26"/>
      <c r="I204" s="31"/>
      <c r="J204" s="6"/>
      <c r="K204" s="6"/>
      <c r="L204" s="6"/>
      <c r="M204" s="6"/>
      <c r="N204" s="32"/>
      <c r="O204" s="400"/>
      <c r="P204" s="5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7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</row>
    <row r="205" spans="1:56" s="4" customFormat="1" ht="12.75" customHeight="1">
      <c r="A205" s="14" t="s">
        <v>37</v>
      </c>
      <c r="B205" s="30">
        <v>202110892001233</v>
      </c>
      <c r="C205" s="16">
        <v>44312</v>
      </c>
      <c r="D205" s="15" t="s">
        <v>45</v>
      </c>
      <c r="E205" s="17">
        <v>290801.57</v>
      </c>
      <c r="F205" s="17">
        <v>0</v>
      </c>
      <c r="G205" s="26"/>
      <c r="H205" s="26"/>
      <c r="I205" s="31"/>
      <c r="J205" s="6"/>
      <c r="K205" s="6"/>
      <c r="L205" s="6"/>
      <c r="M205" s="6"/>
      <c r="N205" s="32"/>
      <c r="O205" s="400"/>
      <c r="P205" s="5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7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</row>
    <row r="206" spans="1:56" s="4" customFormat="1" ht="12.75" customHeight="1">
      <c r="A206" s="14" t="s">
        <v>37</v>
      </c>
      <c r="B206" s="30">
        <v>202110892001557</v>
      </c>
      <c r="C206" s="16">
        <v>44341</v>
      </c>
      <c r="D206" s="15" t="s">
        <v>46</v>
      </c>
      <c r="E206" s="17">
        <v>57748.63</v>
      </c>
      <c r="F206" s="17">
        <v>0</v>
      </c>
      <c r="G206" s="26"/>
      <c r="H206" s="26"/>
      <c r="I206" s="31"/>
      <c r="J206" s="6"/>
      <c r="K206" s="6"/>
      <c r="L206" s="6"/>
      <c r="M206" s="6"/>
      <c r="N206" s="32"/>
      <c r="O206" s="400"/>
      <c r="P206" s="5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7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</row>
    <row r="207" spans="1:56" s="4" customFormat="1" ht="12.75" customHeight="1">
      <c r="A207" s="14" t="s">
        <v>37</v>
      </c>
      <c r="B207" s="30">
        <v>202110892001557</v>
      </c>
      <c r="C207" s="16">
        <v>44341</v>
      </c>
      <c r="D207" s="15" t="s">
        <v>47</v>
      </c>
      <c r="E207" s="17">
        <v>220723.62</v>
      </c>
      <c r="F207" s="17">
        <v>0</v>
      </c>
      <c r="G207" s="26"/>
      <c r="H207" s="26"/>
      <c r="I207" s="31"/>
      <c r="J207" s="6"/>
      <c r="K207" s="6"/>
      <c r="L207" s="6"/>
      <c r="M207" s="6"/>
      <c r="N207" s="32"/>
      <c r="O207" s="400"/>
      <c r="P207" s="5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7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</row>
    <row r="208" spans="1:56" s="4" customFormat="1" ht="12.75" customHeight="1">
      <c r="A208" s="14" t="s">
        <v>37</v>
      </c>
      <c r="B208" s="30">
        <v>202110892001987</v>
      </c>
      <c r="C208" s="16">
        <v>44370</v>
      </c>
      <c r="D208" s="15" t="s">
        <v>48</v>
      </c>
      <c r="E208" s="17">
        <v>34831.95</v>
      </c>
      <c r="F208" s="17">
        <v>0</v>
      </c>
      <c r="G208" s="26"/>
      <c r="H208" s="26"/>
      <c r="I208" s="31"/>
      <c r="J208" s="6"/>
      <c r="K208" s="6"/>
      <c r="L208" s="6"/>
      <c r="M208" s="6"/>
      <c r="N208" s="32"/>
      <c r="O208" s="400"/>
      <c r="P208" s="5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7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</row>
    <row r="209" spans="1:56" s="4" customFormat="1" ht="12.75" customHeight="1">
      <c r="A209" s="14" t="s">
        <v>37</v>
      </c>
      <c r="B209" s="30">
        <v>202110892001987</v>
      </c>
      <c r="C209" s="16">
        <v>44370</v>
      </c>
      <c r="D209" s="15" t="s">
        <v>49</v>
      </c>
      <c r="E209" s="17">
        <v>254634.29</v>
      </c>
      <c r="F209" s="17">
        <v>0</v>
      </c>
      <c r="G209" s="26"/>
      <c r="H209" s="26"/>
      <c r="I209" s="31"/>
      <c r="J209" s="6"/>
      <c r="K209" s="6"/>
      <c r="L209" s="6"/>
      <c r="M209" s="6"/>
      <c r="N209" s="32"/>
      <c r="O209" s="400"/>
      <c r="P209" s="5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7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</row>
    <row r="210" spans="1:56" s="4" customFormat="1" ht="12.75" customHeight="1">
      <c r="A210" s="14" t="s">
        <v>37</v>
      </c>
      <c r="B210" s="30">
        <v>202110892002509</v>
      </c>
      <c r="C210" s="16">
        <v>44404</v>
      </c>
      <c r="D210" s="15" t="s">
        <v>50</v>
      </c>
      <c r="E210" s="17">
        <v>90081.96</v>
      </c>
      <c r="F210" s="17">
        <v>0</v>
      </c>
      <c r="G210" s="26"/>
      <c r="H210" s="26"/>
      <c r="I210" s="31"/>
      <c r="J210" s="6"/>
      <c r="K210" s="6"/>
      <c r="L210" s="6"/>
      <c r="M210" s="6"/>
      <c r="N210" s="32"/>
      <c r="O210" s="400"/>
      <c r="P210" s="5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7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</row>
    <row r="211" spans="1:56" s="4" customFormat="1" ht="12.75" customHeight="1">
      <c r="A211" s="14" t="s">
        <v>37</v>
      </c>
      <c r="B211" s="30">
        <v>202110892002509</v>
      </c>
      <c r="C211" s="16">
        <v>44404</v>
      </c>
      <c r="D211" s="15" t="s">
        <v>51</v>
      </c>
      <c r="E211" s="17">
        <v>288304.81</v>
      </c>
      <c r="F211" s="17">
        <v>0</v>
      </c>
      <c r="G211" s="26"/>
      <c r="H211" s="26"/>
      <c r="I211" s="31"/>
      <c r="J211" s="6"/>
      <c r="K211" s="6"/>
      <c r="L211" s="6"/>
      <c r="M211" s="6"/>
      <c r="N211" s="32"/>
      <c r="O211" s="400"/>
      <c r="P211" s="5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7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</row>
    <row r="212" spans="1:56" s="4" customFormat="1" ht="12.75" customHeight="1">
      <c r="A212" s="14" t="s">
        <v>37</v>
      </c>
      <c r="B212" s="30">
        <v>202110892002887</v>
      </c>
      <c r="C212" s="16">
        <v>44432</v>
      </c>
      <c r="D212" s="15" t="s">
        <v>52</v>
      </c>
      <c r="E212" s="17">
        <v>54748.6</v>
      </c>
      <c r="F212" s="17">
        <v>0</v>
      </c>
      <c r="G212" s="26"/>
      <c r="H212" s="26"/>
      <c r="I212" s="31"/>
      <c r="J212" s="6"/>
      <c r="K212" s="6"/>
      <c r="L212" s="6"/>
      <c r="M212" s="6"/>
      <c r="N212" s="32"/>
      <c r="O212" s="400"/>
      <c r="P212" s="5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7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</row>
    <row r="213" spans="1:56" s="4" customFormat="1" ht="12.75" customHeight="1">
      <c r="A213" s="14" t="s">
        <v>37</v>
      </c>
      <c r="B213" s="30">
        <v>202110892002887</v>
      </c>
      <c r="C213" s="16">
        <v>44432</v>
      </c>
      <c r="D213" s="15" t="s">
        <v>53</v>
      </c>
      <c r="E213" s="17">
        <v>286955.72</v>
      </c>
      <c r="F213" s="17">
        <v>0</v>
      </c>
      <c r="G213" s="26"/>
      <c r="H213" s="26"/>
      <c r="I213" s="31"/>
      <c r="J213" s="6"/>
      <c r="K213" s="6"/>
      <c r="L213" s="6"/>
      <c r="M213" s="6"/>
      <c r="N213" s="32"/>
      <c r="O213" s="400"/>
      <c r="P213" s="5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7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</row>
    <row r="214" spans="1:56" s="4" customFormat="1" ht="12.75" customHeight="1">
      <c r="A214" s="14" t="s">
        <v>37</v>
      </c>
      <c r="B214" s="30">
        <v>202110892003295</v>
      </c>
      <c r="C214" s="16">
        <v>44465</v>
      </c>
      <c r="D214" s="15" t="s">
        <v>54</v>
      </c>
      <c r="E214" s="17">
        <v>28081.95</v>
      </c>
      <c r="F214" s="17">
        <v>28081.95</v>
      </c>
      <c r="G214" s="26"/>
      <c r="H214" s="26"/>
      <c r="I214" s="31"/>
      <c r="J214" s="6"/>
      <c r="K214" s="6"/>
      <c r="L214" s="6"/>
      <c r="M214" s="6"/>
      <c r="N214" s="32"/>
      <c r="O214" s="400"/>
      <c r="P214" s="5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7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</row>
    <row r="215" spans="1:56" s="4" customFormat="1" ht="12.75" customHeight="1">
      <c r="A215" s="14" t="s">
        <v>37</v>
      </c>
      <c r="B215" s="30">
        <v>202110892003295</v>
      </c>
      <c r="C215" s="16">
        <v>44465</v>
      </c>
      <c r="D215" s="15" t="s">
        <v>55</v>
      </c>
      <c r="E215" s="17">
        <v>28081.95</v>
      </c>
      <c r="F215" s="17">
        <v>0</v>
      </c>
      <c r="G215" s="26"/>
      <c r="H215" s="26"/>
      <c r="I215" s="31"/>
      <c r="J215" s="6"/>
      <c r="K215" s="6"/>
      <c r="L215" s="6"/>
      <c r="M215" s="6"/>
      <c r="N215" s="32"/>
      <c r="O215" s="400"/>
      <c r="P215" s="5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7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</row>
    <row r="216" spans="1:56" s="4" customFormat="1" ht="12.75" customHeight="1">
      <c r="A216" s="14" t="s">
        <v>37</v>
      </c>
      <c r="B216" s="30">
        <v>202110892003295</v>
      </c>
      <c r="C216" s="16">
        <v>44465</v>
      </c>
      <c r="D216" s="15" t="s">
        <v>56</v>
      </c>
      <c r="E216" s="17">
        <v>243697.67</v>
      </c>
      <c r="F216" s="17">
        <v>0</v>
      </c>
      <c r="G216" s="26"/>
      <c r="H216" s="26"/>
      <c r="I216" s="31"/>
      <c r="J216" s="6"/>
      <c r="K216" s="6"/>
      <c r="L216" s="6"/>
      <c r="M216" s="6"/>
      <c r="N216" s="32"/>
      <c r="O216" s="400"/>
      <c r="P216" s="5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7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</row>
    <row r="217" spans="1:56" s="4" customFormat="1" ht="12.75" customHeight="1">
      <c r="A217" s="14" t="s">
        <v>37</v>
      </c>
      <c r="B217" s="30">
        <v>202110892003836</v>
      </c>
      <c r="C217" s="16">
        <v>44491</v>
      </c>
      <c r="D217" s="15" t="s">
        <v>57</v>
      </c>
      <c r="E217" s="17">
        <v>27219.78</v>
      </c>
      <c r="F217" s="17">
        <v>0</v>
      </c>
      <c r="G217" s="26"/>
      <c r="H217" s="26"/>
      <c r="I217" s="31"/>
      <c r="J217" s="6"/>
      <c r="K217" s="6"/>
      <c r="L217" s="6"/>
      <c r="M217" s="6"/>
      <c r="N217" s="32"/>
      <c r="O217" s="400"/>
      <c r="P217" s="5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7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</row>
    <row r="218" spans="1:56" s="4" customFormat="1" ht="12.75" customHeight="1">
      <c r="A218" s="14" t="s">
        <v>37</v>
      </c>
      <c r="B218" s="30">
        <v>202110892003836</v>
      </c>
      <c r="C218" s="16">
        <v>44491</v>
      </c>
      <c r="D218" s="15" t="s">
        <v>58</v>
      </c>
      <c r="E218" s="17">
        <v>141598.82</v>
      </c>
      <c r="F218" s="17">
        <v>0</v>
      </c>
      <c r="G218" s="26"/>
      <c r="H218" s="26"/>
      <c r="I218" s="31"/>
      <c r="J218" s="6"/>
      <c r="K218" s="6"/>
      <c r="L218" s="6"/>
      <c r="M218" s="6"/>
      <c r="N218" s="32"/>
      <c r="O218" s="400"/>
      <c r="P218" s="5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7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</row>
    <row r="219" spans="1:56" s="4" customFormat="1" ht="12.75" customHeight="1">
      <c r="A219" s="14" t="s">
        <v>37</v>
      </c>
      <c r="B219" s="30">
        <v>202110892004317</v>
      </c>
      <c r="C219" s="16">
        <v>44524</v>
      </c>
      <c r="D219" s="15" t="s">
        <v>59</v>
      </c>
      <c r="E219" s="17">
        <v>57629.16</v>
      </c>
      <c r="F219" s="17">
        <v>0</v>
      </c>
      <c r="G219" s="26"/>
      <c r="H219" s="26"/>
      <c r="I219" s="31"/>
      <c r="J219" s="6"/>
      <c r="K219" s="6"/>
      <c r="L219" s="6"/>
      <c r="M219" s="6"/>
      <c r="N219" s="32"/>
      <c r="O219" s="400"/>
      <c r="P219" s="5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7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</row>
    <row r="220" spans="1:56" s="4" customFormat="1" ht="12.75" customHeight="1">
      <c r="A220" s="14" t="s">
        <v>37</v>
      </c>
      <c r="B220" s="30">
        <v>202110892004317</v>
      </c>
      <c r="C220" s="16">
        <v>44524</v>
      </c>
      <c r="D220" s="15" t="s">
        <v>60</v>
      </c>
      <c r="E220" s="17">
        <v>349567.91</v>
      </c>
      <c r="F220" s="17">
        <v>0</v>
      </c>
      <c r="G220" s="26"/>
      <c r="H220" s="26"/>
      <c r="I220" s="31"/>
      <c r="J220" s="6"/>
      <c r="K220" s="6"/>
      <c r="L220" s="6"/>
      <c r="M220" s="6"/>
      <c r="N220" s="32"/>
      <c r="O220" s="400"/>
      <c r="P220" s="5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7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</row>
    <row r="221" spans="1:56" s="4" customFormat="1" ht="12.75" customHeight="1">
      <c r="A221" s="14" t="s">
        <v>37</v>
      </c>
      <c r="B221" s="30">
        <v>202110892004674</v>
      </c>
      <c r="C221" s="16">
        <v>44545</v>
      </c>
      <c r="D221" s="15" t="s">
        <v>61</v>
      </c>
      <c r="E221" s="17">
        <v>64554.6</v>
      </c>
      <c r="F221" s="17">
        <v>0</v>
      </c>
      <c r="G221" s="26"/>
      <c r="H221" s="26"/>
      <c r="I221" s="31"/>
      <c r="J221" s="6"/>
      <c r="K221" s="6"/>
      <c r="L221" s="6"/>
      <c r="M221" s="6"/>
      <c r="N221" s="32"/>
      <c r="O221" s="400"/>
      <c r="P221" s="5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7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</row>
    <row r="222" spans="1:56" s="4" customFormat="1" ht="12.75" customHeight="1">
      <c r="A222" s="14" t="s">
        <v>37</v>
      </c>
      <c r="B222" s="30">
        <v>202110892004674</v>
      </c>
      <c r="C222" s="16">
        <v>44545</v>
      </c>
      <c r="D222" s="15" t="s">
        <v>62</v>
      </c>
      <c r="E222" s="17">
        <v>315148.47</v>
      </c>
      <c r="F222" s="17">
        <v>0</v>
      </c>
      <c r="G222" s="26"/>
      <c r="H222" s="26"/>
      <c r="I222" s="31"/>
      <c r="J222" s="6"/>
      <c r="K222" s="6"/>
      <c r="L222" s="6"/>
      <c r="M222" s="6"/>
      <c r="N222" s="32"/>
      <c r="O222" s="400"/>
      <c r="P222" s="5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7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</row>
    <row r="223" spans="1:56" s="4" customFormat="1" ht="15" customHeight="1">
      <c r="A223" s="10"/>
      <c r="B223" s="10"/>
      <c r="C223" s="10"/>
      <c r="D223" s="15" t="s">
        <v>23</v>
      </c>
      <c r="E223" s="20">
        <f>SUM(E198:E222)</f>
        <v>3830685.5600000005</v>
      </c>
      <c r="F223" s="20">
        <f>SUM(F198:F222)</f>
        <v>28081.95</v>
      </c>
      <c r="G223" s="26"/>
      <c r="H223" s="26"/>
      <c r="I223" s="31"/>
      <c r="J223" s="6"/>
      <c r="K223" s="6"/>
      <c r="L223" s="6"/>
      <c r="M223" s="6"/>
      <c r="N223" s="32"/>
      <c r="O223" s="400"/>
      <c r="P223" s="5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5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</row>
    <row r="224" spans="1:56" s="4" customFormat="1" ht="18" customHeight="1">
      <c r="A224" s="10"/>
      <c r="B224" s="10"/>
      <c r="C224" s="10"/>
      <c r="D224" s="33"/>
      <c r="E224" s="9"/>
      <c r="F224" s="9"/>
      <c r="G224" s="24"/>
      <c r="H224" s="24"/>
      <c r="I224" s="6"/>
      <c r="J224" s="6"/>
      <c r="K224" s="6"/>
      <c r="L224" s="6"/>
      <c r="M224" s="6"/>
      <c r="N224" s="6"/>
      <c r="O224" s="400"/>
      <c r="P224" s="5">
        <v>31901301</v>
      </c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</row>
    <row r="225" spans="1:56" s="4" customFormat="1" ht="18" customHeight="1">
      <c r="A225" s="399" t="s">
        <v>63</v>
      </c>
      <c r="B225" s="399"/>
      <c r="C225" s="399"/>
      <c r="D225" s="399"/>
      <c r="E225" s="399"/>
      <c r="F225" s="399"/>
      <c r="G225" s="23" t="s">
        <v>18</v>
      </c>
      <c r="H225" s="14" t="s">
        <v>19</v>
      </c>
      <c r="I225" s="14"/>
      <c r="J225" s="6"/>
      <c r="K225" s="6"/>
      <c r="L225" s="6"/>
      <c r="M225" s="6"/>
      <c r="N225" s="6"/>
      <c r="O225" s="400"/>
      <c r="P225" s="5">
        <v>31901303</v>
      </c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</row>
    <row r="226" spans="1:56" s="4" customFormat="1" ht="24" customHeight="1">
      <c r="A226" s="13" t="s">
        <v>12</v>
      </c>
      <c r="B226" s="13" t="s">
        <v>13</v>
      </c>
      <c r="C226" s="13" t="s">
        <v>14</v>
      </c>
      <c r="D226" s="13" t="s">
        <v>15</v>
      </c>
      <c r="E226" s="13" t="s">
        <v>16</v>
      </c>
      <c r="F226" s="13" t="s">
        <v>17</v>
      </c>
      <c r="G226" s="34" t="s">
        <v>64</v>
      </c>
      <c r="H226" s="35" t="s">
        <v>22</v>
      </c>
      <c r="I226" s="28"/>
      <c r="J226" s="6"/>
      <c r="K226" s="6"/>
      <c r="L226" s="6"/>
      <c r="M226" s="6"/>
      <c r="N226" s="6"/>
      <c r="O226" s="9"/>
      <c r="P226" s="5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29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</row>
    <row r="227" spans="1:56" s="4" customFormat="1" ht="12.75" customHeight="1">
      <c r="A227" s="14" t="s">
        <v>37</v>
      </c>
      <c r="B227" s="30">
        <v>202110892000206</v>
      </c>
      <c r="C227" s="16">
        <v>44218</v>
      </c>
      <c r="D227" s="15" t="s">
        <v>65</v>
      </c>
      <c r="E227" s="17">
        <v>197.49</v>
      </c>
      <c r="F227" s="17">
        <v>0</v>
      </c>
      <c r="G227" s="24"/>
      <c r="H227" s="24"/>
      <c r="I227" s="2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</row>
    <row r="228" spans="1:56" s="4" customFormat="1" ht="12.75" customHeight="1">
      <c r="A228" s="14" t="s">
        <v>37</v>
      </c>
      <c r="B228" s="30">
        <v>202110892000206</v>
      </c>
      <c r="C228" s="16">
        <v>44218</v>
      </c>
      <c r="D228" s="15" t="s">
        <v>66</v>
      </c>
      <c r="E228" s="17">
        <v>40174.11</v>
      </c>
      <c r="F228" s="17">
        <v>0</v>
      </c>
      <c r="G228" s="24"/>
      <c r="H228" s="24"/>
      <c r="I228" s="2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</row>
    <row r="229" spans="1:56" s="4" customFormat="1" ht="12.75" customHeight="1">
      <c r="A229" s="14" t="s">
        <v>37</v>
      </c>
      <c r="B229" s="30">
        <v>202110892000535</v>
      </c>
      <c r="C229" s="16">
        <v>44250</v>
      </c>
      <c r="D229" s="15" t="s">
        <v>67</v>
      </c>
      <c r="E229" s="17">
        <v>197.49</v>
      </c>
      <c r="F229" s="17">
        <v>0</v>
      </c>
      <c r="G229" s="24"/>
      <c r="H229" s="24"/>
      <c r="I229" s="2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</row>
    <row r="230" spans="1:56" s="4" customFormat="1" ht="12.75" customHeight="1">
      <c r="A230" s="14" t="s">
        <v>37</v>
      </c>
      <c r="B230" s="30">
        <v>202110892000535</v>
      </c>
      <c r="C230" s="16">
        <v>44250</v>
      </c>
      <c r="D230" s="15" t="s">
        <v>68</v>
      </c>
      <c r="E230" s="17">
        <v>40210.97</v>
      </c>
      <c r="F230" s="17">
        <v>0</v>
      </c>
      <c r="G230" s="24"/>
      <c r="H230" s="24"/>
      <c r="I230" s="2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</row>
    <row r="231" spans="1:56" s="4" customFormat="1" ht="12.75" customHeight="1">
      <c r="A231" s="14" t="s">
        <v>37</v>
      </c>
      <c r="B231" s="30">
        <v>202110892000911</v>
      </c>
      <c r="C231" s="16">
        <v>44279</v>
      </c>
      <c r="D231" s="15" t="s">
        <v>69</v>
      </c>
      <c r="E231" s="17">
        <v>197.49</v>
      </c>
      <c r="F231" s="17">
        <v>0</v>
      </c>
      <c r="G231" s="24"/>
      <c r="H231" s="24"/>
      <c r="I231" s="2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</row>
    <row r="232" spans="1:56" s="4" customFormat="1" ht="12.75" customHeight="1">
      <c r="A232" s="14" t="s">
        <v>37</v>
      </c>
      <c r="B232" s="30">
        <v>202110892000911</v>
      </c>
      <c r="C232" s="16">
        <v>44279</v>
      </c>
      <c r="D232" s="15" t="s">
        <v>70</v>
      </c>
      <c r="E232" s="17">
        <v>40210.97</v>
      </c>
      <c r="F232" s="17">
        <v>0</v>
      </c>
      <c r="G232" s="24"/>
      <c r="H232" s="24"/>
      <c r="I232" s="2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</row>
    <row r="233" spans="1:56" s="4" customFormat="1" ht="12.75" customHeight="1">
      <c r="A233" s="14" t="s">
        <v>37</v>
      </c>
      <c r="B233" s="30">
        <v>202110892001233</v>
      </c>
      <c r="C233" s="16">
        <v>44312</v>
      </c>
      <c r="D233" s="15" t="s">
        <v>71</v>
      </c>
      <c r="E233" s="17">
        <v>197.49</v>
      </c>
      <c r="F233" s="17">
        <v>0</v>
      </c>
      <c r="G233" s="24"/>
      <c r="H233" s="24"/>
      <c r="I233" s="2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</row>
    <row r="234" spans="1:56" s="4" customFormat="1" ht="12.75" customHeight="1">
      <c r="A234" s="14" t="s">
        <v>37</v>
      </c>
      <c r="B234" s="30">
        <v>202110892001233</v>
      </c>
      <c r="C234" s="16">
        <v>44312</v>
      </c>
      <c r="D234" s="15" t="s">
        <v>72</v>
      </c>
      <c r="E234" s="17">
        <v>40210.97</v>
      </c>
      <c r="F234" s="17">
        <v>0</v>
      </c>
      <c r="G234" s="24"/>
      <c r="H234" s="24"/>
      <c r="I234" s="2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</row>
    <row r="235" spans="1:56" s="4" customFormat="1" ht="12.75" customHeight="1">
      <c r="A235" s="14" t="s">
        <v>37</v>
      </c>
      <c r="B235" s="30">
        <v>202110892001557</v>
      </c>
      <c r="C235" s="16">
        <v>44341</v>
      </c>
      <c r="D235" s="15" t="s">
        <v>73</v>
      </c>
      <c r="E235" s="17">
        <v>197.49</v>
      </c>
      <c r="F235" s="17">
        <v>0</v>
      </c>
      <c r="G235" s="24"/>
      <c r="H235" s="24"/>
      <c r="I235" s="2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</row>
    <row r="236" spans="1:56" s="4" customFormat="1" ht="12.75" customHeight="1">
      <c r="A236" s="14" t="s">
        <v>37</v>
      </c>
      <c r="B236" s="30">
        <v>202110892001557</v>
      </c>
      <c r="C236" s="16">
        <v>44341</v>
      </c>
      <c r="D236" s="15" t="s">
        <v>74</v>
      </c>
      <c r="E236" s="17">
        <v>40723.21</v>
      </c>
      <c r="F236" s="17">
        <v>0</v>
      </c>
      <c r="G236" s="24"/>
      <c r="H236" s="24"/>
      <c r="I236" s="2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</row>
    <row r="237" spans="1:56" s="4" customFormat="1" ht="12.75" customHeight="1">
      <c r="A237" s="14" t="s">
        <v>37</v>
      </c>
      <c r="B237" s="30">
        <v>202110892001987</v>
      </c>
      <c r="C237" s="16">
        <v>44371</v>
      </c>
      <c r="D237" s="15" t="s">
        <v>75</v>
      </c>
      <c r="E237" s="17">
        <v>197.49</v>
      </c>
      <c r="F237" s="17">
        <v>0</v>
      </c>
      <c r="G237" s="24"/>
      <c r="H237" s="24"/>
      <c r="I237" s="2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</row>
    <row r="238" spans="1:56" s="4" customFormat="1" ht="12.75" customHeight="1">
      <c r="A238" s="14" t="s">
        <v>37</v>
      </c>
      <c r="B238" s="30">
        <v>202110892001987</v>
      </c>
      <c r="C238" s="16">
        <v>44371</v>
      </c>
      <c r="D238" s="15" t="s">
        <v>76</v>
      </c>
      <c r="E238" s="17">
        <v>40671.67</v>
      </c>
      <c r="F238" s="17">
        <v>0</v>
      </c>
      <c r="G238" s="24"/>
      <c r="H238" s="24"/>
      <c r="I238" s="2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</row>
    <row r="239" spans="1:56" s="4" customFormat="1" ht="12.75" customHeight="1">
      <c r="A239" s="14" t="s">
        <v>37</v>
      </c>
      <c r="B239" s="30">
        <v>202110892002509</v>
      </c>
      <c r="C239" s="16">
        <v>44404</v>
      </c>
      <c r="D239" s="15" t="s">
        <v>77</v>
      </c>
      <c r="E239" s="17">
        <v>197.49</v>
      </c>
      <c r="F239" s="17">
        <v>0</v>
      </c>
      <c r="G239" s="24"/>
      <c r="H239" s="24"/>
      <c r="I239" s="2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</row>
    <row r="240" spans="1:56" s="4" customFormat="1" ht="12.75" customHeight="1">
      <c r="A240" s="14" t="s">
        <v>37</v>
      </c>
      <c r="B240" s="30">
        <v>202110892002509</v>
      </c>
      <c r="C240" s="16">
        <v>44404</v>
      </c>
      <c r="D240" s="15" t="s">
        <v>78</v>
      </c>
      <c r="E240" s="17">
        <v>38391.67</v>
      </c>
      <c r="F240" s="17">
        <v>0</v>
      </c>
      <c r="G240" s="24"/>
      <c r="H240" s="24"/>
      <c r="I240" s="2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</row>
    <row r="241" spans="1:56" s="4" customFormat="1" ht="12.75" customHeight="1">
      <c r="A241" s="14" t="s">
        <v>37</v>
      </c>
      <c r="B241" s="30">
        <v>202110892002887</v>
      </c>
      <c r="C241" s="16">
        <v>44432</v>
      </c>
      <c r="D241" s="15" t="s">
        <v>79</v>
      </c>
      <c r="E241" s="17">
        <v>197.49</v>
      </c>
      <c r="F241" s="17">
        <v>0</v>
      </c>
      <c r="G241" s="24"/>
      <c r="H241" s="24"/>
      <c r="I241" s="2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</row>
    <row r="242" spans="1:56" s="4" customFormat="1" ht="12.75" customHeight="1">
      <c r="A242" s="14" t="s">
        <v>37</v>
      </c>
      <c r="B242" s="30">
        <v>202110892002887</v>
      </c>
      <c r="C242" s="16">
        <v>44432</v>
      </c>
      <c r="D242" s="15" t="s">
        <v>80</v>
      </c>
      <c r="E242" s="17">
        <v>38661.95</v>
      </c>
      <c r="F242" s="17">
        <v>0</v>
      </c>
      <c r="G242" s="24"/>
      <c r="H242" s="24"/>
      <c r="I242" s="2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</row>
    <row r="243" spans="1:56" s="4" customFormat="1" ht="12.75" customHeight="1">
      <c r="A243" s="14" t="s">
        <v>37</v>
      </c>
      <c r="B243" s="30">
        <v>202110892003295</v>
      </c>
      <c r="C243" s="16">
        <v>44465</v>
      </c>
      <c r="D243" s="15" t="s">
        <v>81</v>
      </c>
      <c r="E243" s="17">
        <v>197.49</v>
      </c>
      <c r="F243" s="17">
        <v>0</v>
      </c>
      <c r="G243" s="24"/>
      <c r="H243" s="24"/>
      <c r="I243" s="2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</row>
    <row r="244" spans="1:56" s="4" customFormat="1" ht="12.75" customHeight="1">
      <c r="A244" s="14" t="s">
        <v>37</v>
      </c>
      <c r="B244" s="30">
        <v>202110892003295</v>
      </c>
      <c r="C244" s="16">
        <v>44465</v>
      </c>
      <c r="D244" s="15" t="s">
        <v>82</v>
      </c>
      <c r="E244" s="17">
        <v>38661.95</v>
      </c>
      <c r="F244" s="17">
        <v>0</v>
      </c>
      <c r="G244" s="24"/>
      <c r="H244" s="24"/>
      <c r="I244" s="2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</row>
    <row r="245" spans="1:56" s="4" customFormat="1" ht="12.75" customHeight="1">
      <c r="A245" s="14" t="s">
        <v>37</v>
      </c>
      <c r="B245" s="30">
        <v>202110892003836</v>
      </c>
      <c r="C245" s="16">
        <v>44491</v>
      </c>
      <c r="D245" s="15" t="s">
        <v>83</v>
      </c>
      <c r="E245" s="17">
        <v>197.49</v>
      </c>
      <c r="F245" s="17">
        <v>0</v>
      </c>
      <c r="G245" s="24"/>
      <c r="H245" s="24"/>
      <c r="I245" s="2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</row>
    <row r="246" spans="1:56" s="4" customFormat="1" ht="12.75" customHeight="1">
      <c r="A246" s="14" t="s">
        <v>37</v>
      </c>
      <c r="B246" s="30">
        <v>202110892003836</v>
      </c>
      <c r="C246" s="16">
        <v>44491</v>
      </c>
      <c r="D246" s="15" t="s">
        <v>84</v>
      </c>
      <c r="E246" s="17">
        <v>38711.98</v>
      </c>
      <c r="F246" s="17">
        <v>0</v>
      </c>
      <c r="G246" s="24"/>
      <c r="H246" s="24"/>
      <c r="I246" s="2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</row>
    <row r="247" spans="1:56" s="4" customFormat="1" ht="12.75" customHeight="1">
      <c r="A247" s="14" t="s">
        <v>37</v>
      </c>
      <c r="B247" s="30">
        <v>202110892004317</v>
      </c>
      <c r="C247" s="16">
        <v>44524</v>
      </c>
      <c r="D247" s="15" t="s">
        <v>85</v>
      </c>
      <c r="E247" s="17">
        <v>197.49</v>
      </c>
      <c r="F247" s="17">
        <v>0</v>
      </c>
      <c r="G247" s="24"/>
      <c r="H247" s="24"/>
      <c r="I247" s="2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</row>
    <row r="248" spans="1:56" s="4" customFormat="1" ht="12.75" customHeight="1">
      <c r="A248" s="14" t="s">
        <v>37</v>
      </c>
      <c r="B248" s="30">
        <v>202110892004317</v>
      </c>
      <c r="C248" s="16">
        <v>44524</v>
      </c>
      <c r="D248" s="15" t="s">
        <v>86</v>
      </c>
      <c r="E248" s="17">
        <v>39611.98</v>
      </c>
      <c r="F248" s="17">
        <v>0</v>
      </c>
      <c r="G248" s="24"/>
      <c r="H248" s="24"/>
      <c r="I248" s="2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</row>
    <row r="249" spans="1:56" s="4" customFormat="1" ht="12.75" customHeight="1">
      <c r="A249" s="14" t="s">
        <v>37</v>
      </c>
      <c r="B249" s="30">
        <v>202110892004674</v>
      </c>
      <c r="C249" s="16">
        <v>44545</v>
      </c>
      <c r="D249" s="15" t="s">
        <v>87</v>
      </c>
      <c r="E249" s="17">
        <v>197.49</v>
      </c>
      <c r="F249" s="17">
        <v>0</v>
      </c>
      <c r="G249" s="24"/>
      <c r="H249" s="24"/>
      <c r="I249" s="2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</row>
    <row r="250" spans="1:56" s="4" customFormat="1" ht="12.75" customHeight="1">
      <c r="A250" s="14" t="s">
        <v>37</v>
      </c>
      <c r="B250" s="30">
        <v>202110892004674</v>
      </c>
      <c r="C250" s="16">
        <v>44545</v>
      </c>
      <c r="D250" s="15" t="s">
        <v>88</v>
      </c>
      <c r="E250" s="17">
        <v>36911.98</v>
      </c>
      <c r="F250" s="17">
        <v>0</v>
      </c>
      <c r="G250" s="24"/>
      <c r="H250" s="24"/>
      <c r="I250" s="2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</row>
    <row r="251" spans="1:56" s="4" customFormat="1" ht="15" customHeight="1">
      <c r="A251" s="10"/>
      <c r="B251" s="10"/>
      <c r="C251" s="36"/>
      <c r="D251" s="15" t="s">
        <v>23</v>
      </c>
      <c r="E251" s="20">
        <f>SUM(E227:E250)</f>
        <v>475523.28999999986</v>
      </c>
      <c r="F251" s="20">
        <f>SUM(F227:F250)</f>
        <v>0</v>
      </c>
      <c r="G251" s="14" t="s">
        <v>18</v>
      </c>
      <c r="H251" s="14" t="s">
        <v>19</v>
      </c>
      <c r="I251" s="37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</row>
    <row r="252" spans="1:56" s="4" customFormat="1" ht="18" customHeight="1">
      <c r="A252" s="10"/>
      <c r="B252" s="10"/>
      <c r="C252" s="36"/>
      <c r="D252" s="33"/>
      <c r="E252" s="9"/>
      <c r="F252" s="38"/>
      <c r="G252" s="19">
        <v>53838.45</v>
      </c>
      <c r="H252" s="19" t="e">
        <f>NA()</f>
        <v>#N/A</v>
      </c>
      <c r="I252" s="39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397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</row>
    <row r="253" spans="1:56" s="4" customFormat="1" ht="18.75" customHeight="1">
      <c r="A253" s="399" t="s">
        <v>89</v>
      </c>
      <c r="B253" s="399"/>
      <c r="C253" s="399"/>
      <c r="D253" s="399"/>
      <c r="E253" s="399"/>
      <c r="F253" s="399"/>
      <c r="G253" s="27">
        <v>5833.33</v>
      </c>
      <c r="H253" s="19" t="e">
        <f>NA()</f>
        <v>#N/A</v>
      </c>
      <c r="I253" s="39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397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</row>
    <row r="254" spans="1:56" s="4" customFormat="1" ht="24" customHeight="1">
      <c r="A254" s="13" t="s">
        <v>12</v>
      </c>
      <c r="B254" s="13" t="s">
        <v>13</v>
      </c>
      <c r="C254" s="13" t="s">
        <v>14</v>
      </c>
      <c r="D254" s="13" t="s">
        <v>15</v>
      </c>
      <c r="E254" s="13" t="s">
        <v>16</v>
      </c>
      <c r="F254" s="13" t="s">
        <v>17</v>
      </c>
      <c r="G254" s="19">
        <v>21818.04</v>
      </c>
      <c r="H254" s="19" t="e">
        <f>NA()</f>
        <v>#N/A</v>
      </c>
      <c r="I254" s="40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7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</row>
    <row r="255" spans="1:56" s="4" customFormat="1" ht="12.75" customHeight="1">
      <c r="A255" s="41" t="s">
        <v>37</v>
      </c>
      <c r="B255" s="30">
        <v>202110892000206</v>
      </c>
      <c r="C255" s="16">
        <v>44218</v>
      </c>
      <c r="D255" s="15" t="s">
        <v>90</v>
      </c>
      <c r="E255" s="17">
        <v>60800</v>
      </c>
      <c r="F255" s="17">
        <v>0</v>
      </c>
      <c r="G255" s="24"/>
      <c r="H255" s="24"/>
      <c r="I255" s="2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</row>
    <row r="256" spans="1:56" s="4" customFormat="1" ht="12.75" customHeight="1">
      <c r="A256" s="14" t="s">
        <v>37</v>
      </c>
      <c r="B256" s="30">
        <v>202110892000206</v>
      </c>
      <c r="C256" s="16">
        <v>44218</v>
      </c>
      <c r="D256" s="42" t="s">
        <v>91</v>
      </c>
      <c r="E256" s="43">
        <v>239637.05</v>
      </c>
      <c r="F256" s="43">
        <v>0</v>
      </c>
      <c r="G256" s="24"/>
      <c r="H256" s="24"/>
      <c r="I256" s="2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</row>
    <row r="257" spans="1:56" s="4" customFormat="1" ht="12.75" customHeight="1">
      <c r="A257" s="14" t="s">
        <v>37</v>
      </c>
      <c r="B257" s="30">
        <v>202110892000535</v>
      </c>
      <c r="C257" s="16">
        <v>44250</v>
      </c>
      <c r="D257" s="15" t="s">
        <v>92</v>
      </c>
      <c r="E257" s="17">
        <v>58444.45</v>
      </c>
      <c r="F257" s="17">
        <v>0</v>
      </c>
      <c r="G257" s="24"/>
      <c r="H257" s="24"/>
      <c r="I257" s="2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</row>
    <row r="258" spans="1:56" s="4" customFormat="1" ht="12.75" customHeight="1">
      <c r="A258" s="14" t="s">
        <v>37</v>
      </c>
      <c r="B258" s="30">
        <v>202110892000535</v>
      </c>
      <c r="C258" s="16">
        <v>44250</v>
      </c>
      <c r="D258" s="15" t="s">
        <v>93</v>
      </c>
      <c r="E258" s="17">
        <v>122380.08</v>
      </c>
      <c r="F258" s="17">
        <v>0</v>
      </c>
      <c r="G258" s="24"/>
      <c r="H258" s="24"/>
      <c r="I258" s="2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</row>
    <row r="259" spans="1:56" s="4" customFormat="1" ht="12.75" customHeight="1">
      <c r="A259" s="14" t="s">
        <v>37</v>
      </c>
      <c r="B259" s="30">
        <v>202110892000911</v>
      </c>
      <c r="C259" s="16">
        <v>44279</v>
      </c>
      <c r="D259" s="15" t="s">
        <v>94</v>
      </c>
      <c r="E259" s="17">
        <v>15388.89</v>
      </c>
      <c r="F259" s="17">
        <v>0</v>
      </c>
      <c r="G259" s="24"/>
      <c r="H259" s="24"/>
      <c r="I259" s="2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</row>
    <row r="260" spans="1:56" s="4" customFormat="1" ht="12.75" customHeight="1">
      <c r="A260" s="14" t="s">
        <v>37</v>
      </c>
      <c r="B260" s="30">
        <v>202110892000911</v>
      </c>
      <c r="C260" s="16">
        <v>44279</v>
      </c>
      <c r="D260" s="15" t="s">
        <v>95</v>
      </c>
      <c r="E260" s="17">
        <v>72743.6</v>
      </c>
      <c r="F260" s="17">
        <v>0</v>
      </c>
      <c r="G260" s="24"/>
      <c r="H260" s="24"/>
      <c r="I260" s="2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</row>
    <row r="261" spans="1:56" s="4" customFormat="1" ht="12.75" customHeight="1">
      <c r="A261" s="14" t="s">
        <v>37</v>
      </c>
      <c r="B261" s="30">
        <v>202110892001233</v>
      </c>
      <c r="C261" s="16">
        <v>44312</v>
      </c>
      <c r="D261" s="15" t="s">
        <v>96</v>
      </c>
      <c r="E261" s="17">
        <v>7433.32</v>
      </c>
      <c r="F261" s="17">
        <v>0</v>
      </c>
      <c r="G261" s="24"/>
      <c r="H261" s="24"/>
      <c r="I261" s="2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</row>
    <row r="262" spans="1:56" s="4" customFormat="1" ht="12.75" customHeight="1">
      <c r="A262" s="14" t="s">
        <v>37</v>
      </c>
      <c r="B262" s="30">
        <v>202110892001233</v>
      </c>
      <c r="C262" s="16">
        <v>44312</v>
      </c>
      <c r="D262" s="15" t="s">
        <v>97</v>
      </c>
      <c r="E262" s="17">
        <v>156204.73</v>
      </c>
      <c r="F262" s="17">
        <v>0</v>
      </c>
      <c r="G262" s="24"/>
      <c r="H262" s="24"/>
      <c r="I262" s="2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</row>
    <row r="263" spans="1:56" s="4" customFormat="1" ht="12.75" customHeight="1">
      <c r="A263" s="14" t="s">
        <v>37</v>
      </c>
      <c r="B263" s="30">
        <v>202110892001557</v>
      </c>
      <c r="C263" s="16">
        <v>44341</v>
      </c>
      <c r="D263" s="15" t="s">
        <v>98</v>
      </c>
      <c r="E263" s="17">
        <v>11155.55</v>
      </c>
      <c r="F263" s="17">
        <v>0</v>
      </c>
      <c r="G263" s="24"/>
      <c r="H263" s="24"/>
      <c r="I263" s="2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</row>
    <row r="264" spans="1:56" s="4" customFormat="1" ht="12.75" customHeight="1">
      <c r="A264" s="14" t="s">
        <v>37</v>
      </c>
      <c r="B264" s="30">
        <v>202110892001557</v>
      </c>
      <c r="C264" s="16">
        <v>44341</v>
      </c>
      <c r="D264" s="15" t="s">
        <v>99</v>
      </c>
      <c r="E264" s="17">
        <v>136202.93</v>
      </c>
      <c r="F264" s="17">
        <v>0</v>
      </c>
      <c r="G264" s="24"/>
      <c r="H264" s="24"/>
      <c r="I264" s="2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</row>
    <row r="265" spans="1:56" s="4" customFormat="1" ht="12.75" customHeight="1">
      <c r="A265" s="14" t="s">
        <v>37</v>
      </c>
      <c r="B265" s="30">
        <v>202110892001987</v>
      </c>
      <c r="C265" s="16">
        <v>44370</v>
      </c>
      <c r="D265" s="15" t="s">
        <v>100</v>
      </c>
      <c r="E265" s="17">
        <v>29044.43</v>
      </c>
      <c r="F265" s="17">
        <v>0</v>
      </c>
      <c r="G265" s="24"/>
      <c r="H265" s="24"/>
      <c r="I265" s="2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</row>
    <row r="266" spans="1:56" s="4" customFormat="1" ht="12.75" customHeight="1">
      <c r="A266" s="14" t="s">
        <v>37</v>
      </c>
      <c r="B266" s="30">
        <v>202110892001987</v>
      </c>
      <c r="C266" s="16">
        <v>44370</v>
      </c>
      <c r="D266" s="15" t="s">
        <v>101</v>
      </c>
      <c r="E266" s="17">
        <v>163634.82</v>
      </c>
      <c r="F266" s="17">
        <v>0</v>
      </c>
      <c r="G266" s="24"/>
      <c r="H266" s="24"/>
      <c r="I266" s="2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</row>
    <row r="267" spans="1:56" s="4" customFormat="1" ht="12.75" customHeight="1">
      <c r="A267" s="14" t="s">
        <v>37</v>
      </c>
      <c r="B267" s="30">
        <v>202110892002509</v>
      </c>
      <c r="C267" s="16">
        <v>44404</v>
      </c>
      <c r="D267" s="15" t="s">
        <v>102</v>
      </c>
      <c r="E267" s="17">
        <v>26177.76</v>
      </c>
      <c r="F267" s="17">
        <v>0</v>
      </c>
      <c r="G267" s="24"/>
      <c r="H267" s="24"/>
      <c r="I267" s="2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</row>
    <row r="268" spans="1:56" s="4" customFormat="1" ht="12.75" customHeight="1">
      <c r="A268" s="14" t="s">
        <v>37</v>
      </c>
      <c r="B268" s="30">
        <v>202110892002509</v>
      </c>
      <c r="C268" s="16">
        <v>44404</v>
      </c>
      <c r="D268" s="15" t="s">
        <v>103</v>
      </c>
      <c r="E268" s="17">
        <v>223001.26</v>
      </c>
      <c r="F268" s="17">
        <v>0</v>
      </c>
      <c r="G268" s="24"/>
      <c r="H268" s="24"/>
      <c r="I268" s="2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</row>
    <row r="269" spans="1:56" s="4" customFormat="1" ht="12.75" customHeight="1">
      <c r="A269" s="14" t="s">
        <v>37</v>
      </c>
      <c r="B269" s="30">
        <v>202110892002887</v>
      </c>
      <c r="C269" s="16">
        <v>44432</v>
      </c>
      <c r="D269" s="15" t="s">
        <v>104</v>
      </c>
      <c r="E269" s="17">
        <v>23799.98</v>
      </c>
      <c r="F269" s="17">
        <v>0</v>
      </c>
      <c r="G269" s="24"/>
      <c r="H269" s="24"/>
      <c r="I269" s="2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</row>
    <row r="270" spans="1:56" s="4" customFormat="1" ht="12.75" customHeight="1">
      <c r="A270" s="14" t="s">
        <v>37</v>
      </c>
      <c r="B270" s="30">
        <v>202110892002887</v>
      </c>
      <c r="C270" s="16">
        <v>44432</v>
      </c>
      <c r="D270" s="15" t="s">
        <v>105</v>
      </c>
      <c r="E270" s="17">
        <v>114701.21</v>
      </c>
      <c r="F270" s="17">
        <v>0</v>
      </c>
      <c r="G270" s="24"/>
      <c r="H270" s="24"/>
      <c r="I270" s="2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</row>
    <row r="271" spans="1:56" s="4" customFormat="1" ht="12.75" customHeight="1">
      <c r="A271" s="14" t="s">
        <v>37</v>
      </c>
      <c r="B271" s="30">
        <v>202110892003295</v>
      </c>
      <c r="C271" s="16">
        <v>44465</v>
      </c>
      <c r="D271" s="15" t="s">
        <v>106</v>
      </c>
      <c r="E271" s="17">
        <v>72988.88</v>
      </c>
      <c r="F271" s="17">
        <v>0</v>
      </c>
      <c r="G271" s="24"/>
      <c r="H271" s="24"/>
      <c r="I271" s="2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</row>
    <row r="272" spans="1:56" s="4" customFormat="1" ht="12.75" customHeight="1">
      <c r="A272" s="14" t="s">
        <v>37</v>
      </c>
      <c r="B272" s="30">
        <v>202110892003295</v>
      </c>
      <c r="C272" s="16">
        <v>44465</v>
      </c>
      <c r="D272" s="15" t="s">
        <v>107</v>
      </c>
      <c r="E272" s="17">
        <v>161166.68</v>
      </c>
      <c r="F272" s="17">
        <v>0</v>
      </c>
      <c r="G272" s="24"/>
      <c r="H272" s="24"/>
      <c r="I272" s="2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</row>
    <row r="273" spans="1:56" s="4" customFormat="1" ht="12.75" customHeight="1">
      <c r="A273" s="14" t="s">
        <v>37</v>
      </c>
      <c r="B273" s="30">
        <v>202110892003836</v>
      </c>
      <c r="C273" s="16">
        <v>44491</v>
      </c>
      <c r="D273" s="15" t="s">
        <v>108</v>
      </c>
      <c r="E273" s="17">
        <v>101322.22</v>
      </c>
      <c r="F273" s="17">
        <v>0</v>
      </c>
      <c r="G273" s="24"/>
      <c r="H273" s="24"/>
      <c r="I273" s="2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</row>
    <row r="274" spans="1:56" s="4" customFormat="1" ht="12.75" customHeight="1">
      <c r="A274" s="14" t="s">
        <v>37</v>
      </c>
      <c r="B274" s="30">
        <v>202110892003836</v>
      </c>
      <c r="C274" s="16">
        <v>44491</v>
      </c>
      <c r="D274" s="15" t="s">
        <v>109</v>
      </c>
      <c r="E274" s="17">
        <v>235839.88</v>
      </c>
      <c r="F274" s="17">
        <v>0</v>
      </c>
      <c r="G274" s="24"/>
      <c r="H274" s="24"/>
      <c r="I274" s="2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</row>
    <row r="275" spans="1:56" s="4" customFormat="1" ht="12.75" customHeight="1">
      <c r="A275" s="14" t="s">
        <v>37</v>
      </c>
      <c r="B275" s="30">
        <v>202110892004317</v>
      </c>
      <c r="C275" s="16">
        <v>44524</v>
      </c>
      <c r="D275" s="15" t="s">
        <v>110</v>
      </c>
      <c r="E275" s="17">
        <v>15377.77</v>
      </c>
      <c r="F275" s="17">
        <v>0</v>
      </c>
      <c r="G275" s="24"/>
      <c r="H275" s="24"/>
      <c r="I275" s="2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</row>
    <row r="276" spans="1:56" s="4" customFormat="1" ht="12.75" customHeight="1">
      <c r="A276" s="14" t="s">
        <v>37</v>
      </c>
      <c r="B276" s="30">
        <v>202110892004317</v>
      </c>
      <c r="C276" s="16">
        <v>44524</v>
      </c>
      <c r="D276" s="15" t="s">
        <v>111</v>
      </c>
      <c r="E276" s="17">
        <v>265020.29</v>
      </c>
      <c r="F276" s="17">
        <v>0</v>
      </c>
      <c r="G276" s="24"/>
      <c r="H276" s="24"/>
      <c r="I276" s="2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</row>
    <row r="277" spans="1:56" s="4" customFormat="1" ht="12.75" customHeight="1">
      <c r="A277" s="14" t="s">
        <v>37</v>
      </c>
      <c r="B277" s="30">
        <v>202110892004674</v>
      </c>
      <c r="C277" s="16">
        <v>44545</v>
      </c>
      <c r="D277" s="15" t="s">
        <v>112</v>
      </c>
      <c r="E277" s="17">
        <v>42355.55</v>
      </c>
      <c r="F277" s="17">
        <v>0</v>
      </c>
      <c r="G277" s="24"/>
      <c r="H277" s="24"/>
      <c r="I277" s="2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</row>
    <row r="278" spans="1:56" s="4" customFormat="1" ht="12.75" customHeight="1">
      <c r="A278" s="14" t="s">
        <v>37</v>
      </c>
      <c r="B278" s="30">
        <v>202110892004674</v>
      </c>
      <c r="C278" s="16">
        <v>44545</v>
      </c>
      <c r="D278" s="15" t="s">
        <v>113</v>
      </c>
      <c r="E278" s="17">
        <v>127956.4</v>
      </c>
      <c r="F278" s="17">
        <v>0</v>
      </c>
      <c r="G278" s="24"/>
      <c r="H278" s="24"/>
      <c r="I278" s="2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</row>
    <row r="279" spans="1:56" s="4" customFormat="1" ht="15" customHeight="1">
      <c r="A279" s="10"/>
      <c r="B279" s="10"/>
      <c r="C279" s="10"/>
      <c r="D279" s="15" t="s">
        <v>23</v>
      </c>
      <c r="E279" s="44">
        <f>SUM(E255:E278)</f>
        <v>2482777.7299999995</v>
      </c>
      <c r="F279" s="44">
        <f>SUM(F255:F278)</f>
        <v>0</v>
      </c>
      <c r="G279" s="14" t="s">
        <v>18</v>
      </c>
      <c r="H279" s="14" t="s">
        <v>19</v>
      </c>
      <c r="I279" s="37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</row>
    <row r="280" spans="1:56" s="4" customFormat="1" ht="18" customHeight="1">
      <c r="A280" s="10"/>
      <c r="B280" s="10"/>
      <c r="C280" s="10"/>
      <c r="D280" s="10"/>
      <c r="E280" s="10"/>
      <c r="F280" s="10"/>
      <c r="G280" s="19">
        <v>483</v>
      </c>
      <c r="H280" s="19">
        <v>0</v>
      </c>
      <c r="I280" s="39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7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</row>
    <row r="281" spans="1:56" s="4" customFormat="1" ht="18.75" customHeight="1">
      <c r="A281" s="399" t="s">
        <v>114</v>
      </c>
      <c r="B281" s="399"/>
      <c r="C281" s="399"/>
      <c r="D281" s="399"/>
      <c r="E281" s="399"/>
      <c r="F281" s="399"/>
      <c r="G281" s="27">
        <v>483</v>
      </c>
      <c r="H281" s="19">
        <v>0</v>
      </c>
      <c r="I281" s="40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397" t="s">
        <v>115</v>
      </c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</row>
    <row r="282" spans="1:56" s="4" customFormat="1" ht="24" customHeight="1">
      <c r="A282" s="13" t="s">
        <v>12</v>
      </c>
      <c r="B282" s="13" t="s">
        <v>13</v>
      </c>
      <c r="C282" s="13" t="s">
        <v>14</v>
      </c>
      <c r="D282" s="13" t="s">
        <v>15</v>
      </c>
      <c r="E282" s="13" t="s">
        <v>16</v>
      </c>
      <c r="F282" s="13" t="s">
        <v>17</v>
      </c>
      <c r="G282" s="27">
        <v>483</v>
      </c>
      <c r="H282" s="19">
        <v>0</v>
      </c>
      <c r="I282" s="40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397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</row>
    <row r="283" spans="1:56" s="4" customFormat="1" ht="12.75" customHeight="1">
      <c r="A283" s="14" t="s">
        <v>37</v>
      </c>
      <c r="B283" s="30">
        <v>202110892000206</v>
      </c>
      <c r="C283" s="16">
        <v>44218</v>
      </c>
      <c r="D283" s="15" t="s">
        <v>116</v>
      </c>
      <c r="E283" s="17">
        <v>998</v>
      </c>
      <c r="F283" s="17">
        <v>0</v>
      </c>
      <c r="G283" s="24"/>
      <c r="H283" s="24"/>
      <c r="I283" s="2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</row>
    <row r="284" spans="1:56" s="4" customFormat="1" ht="12.75" customHeight="1">
      <c r="A284" s="14" t="s">
        <v>37</v>
      </c>
      <c r="B284" s="30">
        <v>202110892000535</v>
      </c>
      <c r="C284" s="16">
        <v>44250</v>
      </c>
      <c r="D284" s="15" t="s">
        <v>117</v>
      </c>
      <c r="E284" s="17">
        <v>998</v>
      </c>
      <c r="F284" s="17">
        <v>0</v>
      </c>
      <c r="G284" s="24"/>
      <c r="H284" s="24"/>
      <c r="I284" s="2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</row>
    <row r="285" spans="1:56" s="4" customFormat="1" ht="12.75" customHeight="1">
      <c r="A285" s="14" t="s">
        <v>37</v>
      </c>
      <c r="B285" s="30">
        <v>202110892000911</v>
      </c>
      <c r="C285" s="16">
        <v>44279</v>
      </c>
      <c r="D285" s="15" t="s">
        <v>118</v>
      </c>
      <c r="E285" s="17">
        <v>998</v>
      </c>
      <c r="F285" s="17">
        <v>0</v>
      </c>
      <c r="G285" s="24"/>
      <c r="H285" s="24"/>
      <c r="I285" s="2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</row>
    <row r="286" spans="1:56" s="4" customFormat="1" ht="12.75" customHeight="1">
      <c r="A286" s="14" t="s">
        <v>37</v>
      </c>
      <c r="B286" s="30">
        <v>202110892001233</v>
      </c>
      <c r="C286" s="16">
        <v>44312</v>
      </c>
      <c r="D286" s="15" t="s">
        <v>119</v>
      </c>
      <c r="E286" s="17">
        <v>998</v>
      </c>
      <c r="F286" s="17">
        <v>0</v>
      </c>
      <c r="G286" s="24"/>
      <c r="H286" s="24"/>
      <c r="I286" s="2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</row>
    <row r="287" spans="1:56" s="4" customFormat="1" ht="12.75" customHeight="1">
      <c r="A287" s="14" t="s">
        <v>37</v>
      </c>
      <c r="B287" s="30">
        <v>202110892001557</v>
      </c>
      <c r="C287" s="16">
        <v>44341</v>
      </c>
      <c r="D287" s="15" t="s">
        <v>120</v>
      </c>
      <c r="E287" s="17">
        <v>998</v>
      </c>
      <c r="F287" s="17">
        <v>0</v>
      </c>
      <c r="G287" s="24"/>
      <c r="H287" s="24"/>
      <c r="I287" s="2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</row>
    <row r="288" spans="1:56" s="4" customFormat="1" ht="12.75" customHeight="1">
      <c r="A288" s="14" t="s">
        <v>37</v>
      </c>
      <c r="B288" s="30">
        <v>202110892001987</v>
      </c>
      <c r="C288" s="16">
        <v>44370</v>
      </c>
      <c r="D288" s="15" t="s">
        <v>121</v>
      </c>
      <c r="E288" s="17">
        <v>998</v>
      </c>
      <c r="F288" s="17">
        <v>0</v>
      </c>
      <c r="G288" s="24"/>
      <c r="H288" s="24"/>
      <c r="I288" s="2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</row>
    <row r="289" spans="1:56" s="4" customFormat="1" ht="12.75" customHeight="1">
      <c r="A289" s="14" t="s">
        <v>37</v>
      </c>
      <c r="B289" s="30">
        <v>202110892002509</v>
      </c>
      <c r="C289" s="16">
        <v>44404</v>
      </c>
      <c r="D289" s="15" t="s">
        <v>122</v>
      </c>
      <c r="E289" s="17">
        <v>998</v>
      </c>
      <c r="F289" s="17">
        <v>0</v>
      </c>
      <c r="G289" s="24"/>
      <c r="H289" s="24"/>
      <c r="I289" s="2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</row>
    <row r="290" spans="1:56" s="4" customFormat="1" ht="12.75" customHeight="1">
      <c r="A290" s="14" t="s">
        <v>37</v>
      </c>
      <c r="B290" s="30">
        <v>202110892002887</v>
      </c>
      <c r="C290" s="16">
        <v>44432</v>
      </c>
      <c r="D290" s="15" t="s">
        <v>123</v>
      </c>
      <c r="E290" s="17">
        <v>998</v>
      </c>
      <c r="F290" s="17">
        <v>0</v>
      </c>
      <c r="G290" s="24"/>
      <c r="H290" s="24"/>
      <c r="I290" s="2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</row>
    <row r="291" spans="1:56" s="4" customFormat="1" ht="12.75" customHeight="1">
      <c r="A291" s="14" t="s">
        <v>37</v>
      </c>
      <c r="B291" s="30">
        <v>202110892003295</v>
      </c>
      <c r="C291" s="16">
        <v>44465</v>
      </c>
      <c r="D291" s="15" t="s">
        <v>124</v>
      </c>
      <c r="E291" s="17">
        <v>998</v>
      </c>
      <c r="F291" s="17">
        <v>0</v>
      </c>
      <c r="G291" s="24"/>
      <c r="H291" s="24"/>
      <c r="I291" s="2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</row>
    <row r="292" spans="1:56" s="4" customFormat="1" ht="12.75" customHeight="1">
      <c r="A292" s="14" t="s">
        <v>37</v>
      </c>
      <c r="B292" s="30">
        <v>202110892003836</v>
      </c>
      <c r="C292" s="16">
        <v>44491</v>
      </c>
      <c r="D292" s="15" t="s">
        <v>125</v>
      </c>
      <c r="E292" s="17">
        <v>998</v>
      </c>
      <c r="F292" s="17">
        <v>0</v>
      </c>
      <c r="G292" s="24"/>
      <c r="H292" s="24"/>
      <c r="I292" s="2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</row>
    <row r="293" spans="1:56" s="4" customFormat="1" ht="12.75" customHeight="1">
      <c r="A293" s="14" t="s">
        <v>37</v>
      </c>
      <c r="B293" s="30">
        <v>202110892004317</v>
      </c>
      <c r="C293" s="16">
        <v>44524</v>
      </c>
      <c r="D293" s="15" t="s">
        <v>126</v>
      </c>
      <c r="E293" s="17">
        <v>998</v>
      </c>
      <c r="F293" s="17">
        <v>0</v>
      </c>
      <c r="G293" s="24"/>
      <c r="H293" s="24"/>
      <c r="I293" s="2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</row>
    <row r="294" spans="1:56" s="4" customFormat="1" ht="12.75" customHeight="1">
      <c r="A294" s="14" t="s">
        <v>37</v>
      </c>
      <c r="B294" s="30">
        <v>202110892004674</v>
      </c>
      <c r="C294" s="16">
        <v>44545</v>
      </c>
      <c r="D294" s="15" t="s">
        <v>127</v>
      </c>
      <c r="E294" s="17">
        <v>998</v>
      </c>
      <c r="F294" s="17">
        <v>0</v>
      </c>
      <c r="G294" s="24"/>
      <c r="H294" s="24"/>
      <c r="I294" s="2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</row>
    <row r="295" spans="1:56" s="4" customFormat="1" ht="15" customHeight="1">
      <c r="A295" s="10"/>
      <c r="B295" s="10"/>
      <c r="C295" s="10"/>
      <c r="D295" s="15" t="s">
        <v>23</v>
      </c>
      <c r="E295" s="45">
        <f>SUM(E283:E294)</f>
        <v>11976</v>
      </c>
      <c r="F295" s="20">
        <f>SUM(F283:F294)</f>
        <v>0</v>
      </c>
      <c r="G295" s="14" t="s">
        <v>18</v>
      </c>
      <c r="H295" s="14" t="s">
        <v>19</v>
      </c>
      <c r="I295" s="37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</row>
    <row r="296" spans="1:56" s="4" customFormat="1" ht="18" customHeight="1">
      <c r="A296" s="10"/>
      <c r="B296" s="10"/>
      <c r="C296" s="10"/>
      <c r="D296" s="33"/>
      <c r="E296" s="9"/>
      <c r="F296" s="9"/>
      <c r="G296" s="19">
        <v>1222224.9</v>
      </c>
      <c r="H296" s="19" t="e">
        <f>NA()</f>
        <v>#N/A</v>
      </c>
      <c r="I296" s="39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</row>
    <row r="297" spans="1:56" s="4" customFormat="1" ht="18.75" customHeight="1">
      <c r="A297" s="399" t="s">
        <v>128</v>
      </c>
      <c r="B297" s="399"/>
      <c r="C297" s="399"/>
      <c r="D297" s="399"/>
      <c r="E297" s="399"/>
      <c r="F297" s="399"/>
      <c r="G297" s="27">
        <v>972</v>
      </c>
      <c r="H297" s="19" t="e">
        <f>NA()</f>
        <v>#N/A</v>
      </c>
      <c r="I297" s="39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</row>
    <row r="298" spans="1:56" s="4" customFormat="1" ht="24" customHeight="1">
      <c r="A298" s="13" t="s">
        <v>12</v>
      </c>
      <c r="B298" s="13" t="s">
        <v>13</v>
      </c>
      <c r="C298" s="13" t="s">
        <v>14</v>
      </c>
      <c r="D298" s="13" t="s">
        <v>15</v>
      </c>
      <c r="E298" s="13" t="s">
        <v>16</v>
      </c>
      <c r="F298" s="13" t="s">
        <v>17</v>
      </c>
      <c r="G298" s="27">
        <v>1242032.36</v>
      </c>
      <c r="H298" s="19" t="e">
        <f>NA()</f>
        <v>#N/A</v>
      </c>
      <c r="I298" s="39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</row>
    <row r="299" spans="1:56" s="4" customFormat="1" ht="12.75" customHeight="1">
      <c r="A299" s="14" t="s">
        <v>37</v>
      </c>
      <c r="B299" s="30">
        <v>202110892000206</v>
      </c>
      <c r="C299" s="16">
        <v>44218</v>
      </c>
      <c r="D299" s="15" t="s">
        <v>129</v>
      </c>
      <c r="E299" s="17">
        <v>26704.83</v>
      </c>
      <c r="F299" s="17">
        <v>0</v>
      </c>
      <c r="G299" s="24"/>
      <c r="H299" s="24"/>
      <c r="I299" s="2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</row>
    <row r="300" spans="1:56" s="4" customFormat="1" ht="12.75" customHeight="1">
      <c r="A300" s="14" t="s">
        <v>37</v>
      </c>
      <c r="B300" s="30">
        <v>202110892000206</v>
      </c>
      <c r="C300" s="16">
        <v>44218</v>
      </c>
      <c r="D300" s="15" t="s">
        <v>130</v>
      </c>
      <c r="E300" s="17">
        <v>1206516.47</v>
      </c>
      <c r="F300" s="17">
        <v>0</v>
      </c>
      <c r="G300" s="24"/>
      <c r="H300" s="24"/>
      <c r="I300" s="2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</row>
    <row r="301" spans="1:56" s="4" customFormat="1" ht="12.75" customHeight="1">
      <c r="A301" s="14" t="s">
        <v>37</v>
      </c>
      <c r="B301" s="30">
        <v>202110892000535</v>
      </c>
      <c r="C301" s="16">
        <v>44250</v>
      </c>
      <c r="D301" s="15" t="s">
        <v>131</v>
      </c>
      <c r="E301" s="17">
        <v>26902.05</v>
      </c>
      <c r="F301" s="17">
        <v>0</v>
      </c>
      <c r="G301" s="24"/>
      <c r="H301" s="24"/>
      <c r="I301" s="2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</row>
    <row r="302" spans="1:56" s="4" customFormat="1" ht="12.75" customHeight="1">
      <c r="A302" s="14" t="s">
        <v>37</v>
      </c>
      <c r="B302" s="30">
        <v>202110892000535</v>
      </c>
      <c r="C302" s="16">
        <v>44250</v>
      </c>
      <c r="D302" s="15" t="s">
        <v>132</v>
      </c>
      <c r="E302" s="17">
        <v>1276827.05</v>
      </c>
      <c r="F302" s="17">
        <v>0</v>
      </c>
      <c r="G302" s="24"/>
      <c r="H302" s="24"/>
      <c r="I302" s="2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</row>
    <row r="303" spans="1:56" s="4" customFormat="1" ht="12.75" customHeight="1">
      <c r="A303" s="14" t="s">
        <v>37</v>
      </c>
      <c r="B303" s="30">
        <v>202110892000911</v>
      </c>
      <c r="C303" s="16">
        <v>44279</v>
      </c>
      <c r="D303" s="15" t="s">
        <v>133</v>
      </c>
      <c r="E303" s="17">
        <v>26548.32</v>
      </c>
      <c r="F303" s="17">
        <v>0</v>
      </c>
      <c r="G303" s="24"/>
      <c r="H303" s="24"/>
      <c r="I303" s="2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</row>
    <row r="304" spans="1:56" s="4" customFormat="1" ht="12.75" customHeight="1">
      <c r="A304" s="14" t="s">
        <v>37</v>
      </c>
      <c r="B304" s="30">
        <v>202110892001233</v>
      </c>
      <c r="C304" s="16">
        <v>44312</v>
      </c>
      <c r="D304" s="15" t="s">
        <v>134</v>
      </c>
      <c r="E304" s="17">
        <v>26719.36</v>
      </c>
      <c r="F304" s="17">
        <v>0</v>
      </c>
      <c r="G304" s="24"/>
      <c r="H304" s="24"/>
      <c r="I304" s="2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</row>
    <row r="305" spans="1:56" s="4" customFormat="1" ht="12.75" customHeight="1">
      <c r="A305" s="14" t="s">
        <v>37</v>
      </c>
      <c r="B305" s="30">
        <v>202110892001233</v>
      </c>
      <c r="C305" s="16">
        <v>44312</v>
      </c>
      <c r="D305" s="15" t="s">
        <v>135</v>
      </c>
      <c r="E305" s="17">
        <v>1284929.1</v>
      </c>
      <c r="F305" s="17">
        <v>0</v>
      </c>
      <c r="G305" s="24"/>
      <c r="H305" s="24"/>
      <c r="I305" s="2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</row>
    <row r="306" spans="1:56" s="4" customFormat="1" ht="12.75" customHeight="1">
      <c r="A306" s="14" t="s">
        <v>37</v>
      </c>
      <c r="B306" s="30">
        <v>202110892001557</v>
      </c>
      <c r="C306" s="16">
        <v>44341</v>
      </c>
      <c r="D306" s="15" t="s">
        <v>136</v>
      </c>
      <c r="E306" s="17">
        <v>26719.36</v>
      </c>
      <c r="F306" s="17">
        <v>0</v>
      </c>
      <c r="G306" s="24"/>
      <c r="H306" s="24"/>
      <c r="I306" s="2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</row>
    <row r="307" spans="1:56" s="4" customFormat="1" ht="12.75" customHeight="1">
      <c r="A307" s="14" t="s">
        <v>37</v>
      </c>
      <c r="B307" s="30">
        <v>202110892001557</v>
      </c>
      <c r="C307" s="16">
        <v>44341</v>
      </c>
      <c r="D307" s="15" t="s">
        <v>137</v>
      </c>
      <c r="E307" s="17">
        <v>1292782.36</v>
      </c>
      <c r="F307" s="17">
        <v>0</v>
      </c>
      <c r="G307" s="24"/>
      <c r="H307" s="24"/>
      <c r="I307" s="2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</row>
    <row r="308" spans="1:56" s="4" customFormat="1" ht="12.75" customHeight="1">
      <c r="A308" s="14" t="s">
        <v>37</v>
      </c>
      <c r="B308" s="30">
        <v>202110892001987</v>
      </c>
      <c r="C308" s="16">
        <v>44371</v>
      </c>
      <c r="D308" s="15" t="s">
        <v>138</v>
      </c>
      <c r="E308" s="17">
        <v>26719.36</v>
      </c>
      <c r="F308" s="17">
        <v>0</v>
      </c>
      <c r="G308" s="24"/>
      <c r="H308" s="24"/>
      <c r="I308" s="2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</row>
    <row r="309" spans="1:56" s="4" customFormat="1" ht="12.75" customHeight="1">
      <c r="A309" s="14" t="s">
        <v>37</v>
      </c>
      <c r="B309" s="30">
        <v>202110892001987</v>
      </c>
      <c r="C309" s="16">
        <v>44371</v>
      </c>
      <c r="D309" s="15" t="s">
        <v>139</v>
      </c>
      <c r="E309" s="17">
        <v>1219744.82</v>
      </c>
      <c r="F309" s="17">
        <v>0</v>
      </c>
      <c r="G309" s="24"/>
      <c r="H309" s="24"/>
      <c r="I309" s="2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</row>
    <row r="310" spans="1:56" s="4" customFormat="1" ht="12.75" customHeight="1">
      <c r="A310" s="14" t="s">
        <v>37</v>
      </c>
      <c r="B310" s="30">
        <v>202110892002509</v>
      </c>
      <c r="C310" s="16">
        <v>44404</v>
      </c>
      <c r="D310" s="15" t="s">
        <v>140</v>
      </c>
      <c r="E310" s="17">
        <v>23719.36</v>
      </c>
      <c r="F310" s="17">
        <v>0</v>
      </c>
      <c r="G310" s="24"/>
      <c r="H310" s="24"/>
      <c r="I310" s="2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</row>
    <row r="311" spans="1:56" s="4" customFormat="1" ht="12.75" customHeight="1">
      <c r="A311" s="14" t="s">
        <v>37</v>
      </c>
      <c r="B311" s="30">
        <v>202110892002509</v>
      </c>
      <c r="C311" s="16">
        <v>44404</v>
      </c>
      <c r="D311" s="15" t="s">
        <v>141</v>
      </c>
      <c r="E311" s="17">
        <v>1186159.32</v>
      </c>
      <c r="F311" s="17">
        <v>0</v>
      </c>
      <c r="G311" s="24"/>
      <c r="H311" s="24"/>
      <c r="I311" s="2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</row>
    <row r="312" spans="1:56" s="4" customFormat="1" ht="12.75" customHeight="1">
      <c r="A312" s="14" t="s">
        <v>37</v>
      </c>
      <c r="B312" s="30">
        <v>202110892002887</v>
      </c>
      <c r="C312" s="16">
        <v>44432</v>
      </c>
      <c r="D312" s="15" t="s">
        <v>142</v>
      </c>
      <c r="E312" s="17">
        <v>23409.76</v>
      </c>
      <c r="F312" s="17">
        <v>0</v>
      </c>
      <c r="G312" s="24"/>
      <c r="H312" s="24"/>
      <c r="I312" s="2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</row>
    <row r="313" spans="1:56" s="4" customFormat="1" ht="12.75" customHeight="1">
      <c r="A313" s="14" t="s">
        <v>37</v>
      </c>
      <c r="B313" s="30">
        <v>202110892002887</v>
      </c>
      <c r="C313" s="16">
        <v>44433</v>
      </c>
      <c r="D313" s="15" t="s">
        <v>143</v>
      </c>
      <c r="E313" s="17">
        <v>1201813.86</v>
      </c>
      <c r="F313" s="17">
        <v>0</v>
      </c>
      <c r="G313" s="24"/>
      <c r="H313" s="24"/>
      <c r="I313" s="2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</row>
    <row r="314" spans="1:56" s="4" customFormat="1" ht="12.75" customHeight="1">
      <c r="A314" s="14" t="s">
        <v>37</v>
      </c>
      <c r="B314" s="30">
        <v>202110892003295</v>
      </c>
      <c r="C314" s="16">
        <v>44465</v>
      </c>
      <c r="D314" s="15" t="s">
        <v>144</v>
      </c>
      <c r="E314" s="17">
        <v>26340.96</v>
      </c>
      <c r="F314" s="17">
        <v>26340.96</v>
      </c>
      <c r="G314" s="24"/>
      <c r="H314" s="24"/>
      <c r="I314" s="2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</row>
    <row r="315" spans="1:56" s="4" customFormat="1" ht="12.75" customHeight="1">
      <c r="A315" s="14" t="s">
        <v>37</v>
      </c>
      <c r="B315" s="30">
        <v>202110892003295</v>
      </c>
      <c r="C315" s="16">
        <v>44465</v>
      </c>
      <c r="D315" s="15" t="s">
        <v>145</v>
      </c>
      <c r="E315" s="17">
        <v>1256121.64</v>
      </c>
      <c r="F315" s="17">
        <v>0</v>
      </c>
      <c r="G315" s="24"/>
      <c r="H315" s="24"/>
      <c r="I315" s="2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</row>
    <row r="316" spans="1:56" s="4" customFormat="1" ht="12.75" customHeight="1">
      <c r="A316" s="14" t="s">
        <v>37</v>
      </c>
      <c r="B316" s="30">
        <v>202110892003295</v>
      </c>
      <c r="C316" s="16">
        <v>44466</v>
      </c>
      <c r="D316" s="15" t="s">
        <v>146</v>
      </c>
      <c r="E316" s="17">
        <v>27140.96</v>
      </c>
      <c r="F316" s="17">
        <v>0</v>
      </c>
      <c r="G316" s="24"/>
      <c r="H316" s="24"/>
      <c r="I316" s="2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</row>
    <row r="317" spans="1:56" s="4" customFormat="1" ht="12.75" customHeight="1">
      <c r="A317" s="14" t="s">
        <v>37</v>
      </c>
      <c r="B317" s="30">
        <v>202110892003836</v>
      </c>
      <c r="C317" s="16">
        <v>44491</v>
      </c>
      <c r="D317" s="15" t="s">
        <v>147</v>
      </c>
      <c r="E317" s="17">
        <v>24063.36</v>
      </c>
      <c r="F317" s="17">
        <v>0</v>
      </c>
      <c r="G317" s="24"/>
      <c r="H317" s="24"/>
      <c r="I317" s="2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</row>
    <row r="318" spans="1:56" s="4" customFormat="1" ht="12.75" customHeight="1">
      <c r="A318" s="14" t="s">
        <v>37</v>
      </c>
      <c r="B318" s="30">
        <v>202110892003836</v>
      </c>
      <c r="C318" s="16">
        <v>44491</v>
      </c>
      <c r="D318" s="15" t="s">
        <v>148</v>
      </c>
      <c r="E318" s="17">
        <v>1231322.68</v>
      </c>
      <c r="F318" s="17">
        <v>0</v>
      </c>
      <c r="G318" s="24"/>
      <c r="H318" s="24"/>
      <c r="I318" s="2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</row>
    <row r="319" spans="1:56" s="4" customFormat="1" ht="12.75" customHeight="1">
      <c r="A319" s="14" t="s">
        <v>37</v>
      </c>
      <c r="B319" s="30">
        <v>202110892004317</v>
      </c>
      <c r="C319" s="16">
        <v>44524</v>
      </c>
      <c r="D319" s="15" t="s">
        <v>149</v>
      </c>
      <c r="E319" s="17">
        <v>23719.36</v>
      </c>
      <c r="F319" s="17">
        <v>0</v>
      </c>
      <c r="G319" s="24"/>
      <c r="H319" s="24"/>
      <c r="I319" s="2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</row>
    <row r="320" spans="1:56" s="4" customFormat="1" ht="12.75" customHeight="1">
      <c r="A320" s="14" t="s">
        <v>37</v>
      </c>
      <c r="B320" s="30">
        <v>202110892004317</v>
      </c>
      <c r="C320" s="16">
        <v>44524</v>
      </c>
      <c r="D320" s="15" t="s">
        <v>150</v>
      </c>
      <c r="E320" s="17">
        <v>1064134.49</v>
      </c>
      <c r="F320" s="17">
        <v>0</v>
      </c>
      <c r="G320" s="24"/>
      <c r="H320" s="24"/>
      <c r="I320" s="2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</row>
    <row r="321" spans="1:64" ht="12.75" customHeight="1">
      <c r="A321" s="14" t="s">
        <v>37</v>
      </c>
      <c r="B321" s="30">
        <v>202110892004674</v>
      </c>
      <c r="C321" s="16">
        <v>44546</v>
      </c>
      <c r="D321" s="15" t="s">
        <v>151</v>
      </c>
      <c r="E321" s="17">
        <v>26446.77</v>
      </c>
      <c r="F321" s="17">
        <v>0</v>
      </c>
      <c r="G321" s="24"/>
      <c r="H321" s="24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4"/>
      <c r="BF321" s="4"/>
      <c r="BG321" s="4"/>
      <c r="BH321" s="4"/>
      <c r="BI321" s="4"/>
      <c r="BJ321" s="4"/>
      <c r="BK321" s="4"/>
      <c r="BL321" s="4"/>
    </row>
    <row r="322" spans="1:64" ht="12.75" customHeight="1">
      <c r="A322" s="14" t="s">
        <v>37</v>
      </c>
      <c r="B322" s="30">
        <v>202110892004674</v>
      </c>
      <c r="C322" s="16">
        <v>44546</v>
      </c>
      <c r="D322" s="15" t="s">
        <v>152</v>
      </c>
      <c r="E322" s="17">
        <v>1228210.24</v>
      </c>
      <c r="F322" s="17">
        <v>0</v>
      </c>
      <c r="G322" s="24"/>
      <c r="H322" s="24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4"/>
      <c r="BF322" s="4"/>
      <c r="BG322" s="4"/>
      <c r="BH322" s="4"/>
      <c r="BI322" s="4"/>
      <c r="BJ322" s="4"/>
      <c r="BK322" s="4"/>
      <c r="BL322" s="4"/>
    </row>
    <row r="323" spans="1:64" ht="15" customHeight="1">
      <c r="A323" s="7"/>
      <c r="B323" s="10"/>
      <c r="C323" s="10"/>
      <c r="D323" s="15" t="s">
        <v>23</v>
      </c>
      <c r="E323" s="20">
        <f>SUM(E299:E322)</f>
        <v>13783715.840000002</v>
      </c>
      <c r="F323" s="20">
        <f>SUM(F299:F322)</f>
        <v>26340.96</v>
      </c>
      <c r="G323" s="14" t="s">
        <v>18</v>
      </c>
      <c r="H323" s="14" t="s">
        <v>19</v>
      </c>
      <c r="I323" s="37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4"/>
      <c r="BF323" s="4"/>
      <c r="BG323" s="4"/>
      <c r="BH323" s="4"/>
      <c r="BI323" s="4"/>
      <c r="BJ323" s="4"/>
      <c r="BK323" s="4"/>
      <c r="BL323" s="4"/>
    </row>
    <row r="324" spans="1:64" ht="17.25" customHeight="1">
      <c r="A324" s="7"/>
      <c r="B324" s="10"/>
      <c r="C324" s="10"/>
      <c r="D324" s="33"/>
      <c r="E324" s="9"/>
      <c r="F324" s="9"/>
      <c r="G324" s="34" t="s">
        <v>153</v>
      </c>
      <c r="H324" s="35" t="s">
        <v>154</v>
      </c>
      <c r="I324" s="46"/>
      <c r="J324" s="47"/>
      <c r="K324" s="48"/>
      <c r="L324" s="47"/>
      <c r="M324" s="49"/>
      <c r="N324" s="49"/>
      <c r="O324" s="49"/>
      <c r="P324" s="49"/>
      <c r="Q324" s="50"/>
      <c r="R324" s="47"/>
      <c r="S324" s="48"/>
      <c r="T324" s="47"/>
      <c r="U324" s="49"/>
      <c r="V324" s="49"/>
      <c r="W324" s="49"/>
      <c r="X324" s="49"/>
      <c r="Y324" s="50"/>
      <c r="Z324" s="47"/>
      <c r="AA324" s="48"/>
      <c r="AB324" s="47"/>
      <c r="AC324" s="49"/>
      <c r="AD324" s="49"/>
      <c r="AE324" s="49"/>
      <c r="AF324" s="49"/>
      <c r="AG324" s="50"/>
      <c r="AH324" s="47"/>
      <c r="AI324" s="48"/>
      <c r="AJ324" s="47"/>
      <c r="AK324" s="49"/>
      <c r="AL324" s="49"/>
      <c r="AM324" s="51"/>
      <c r="AN324" s="49"/>
      <c r="AO324" s="50"/>
      <c r="AP324" s="47"/>
      <c r="AQ324" s="48"/>
      <c r="AR324" s="47"/>
      <c r="AS324" s="49"/>
      <c r="AT324" s="49"/>
      <c r="AU324" s="49"/>
      <c r="AV324" s="49"/>
      <c r="AW324" s="50"/>
      <c r="AX324" s="47"/>
      <c r="AY324" s="48"/>
      <c r="AZ324" s="47"/>
      <c r="BA324" s="49"/>
      <c r="BB324" s="49"/>
      <c r="BC324" s="49"/>
      <c r="BD324" s="52"/>
      <c r="BE324" s="53"/>
      <c r="BF324" s="53"/>
      <c r="BG324" s="53"/>
      <c r="BH324" s="53"/>
      <c r="BI324" s="53"/>
      <c r="BJ324" s="53"/>
      <c r="BK324" s="53"/>
      <c r="BL324" s="53"/>
    </row>
    <row r="325" spans="1:56" ht="18.75" customHeight="1">
      <c r="A325" s="399" t="s">
        <v>155</v>
      </c>
      <c r="B325" s="399"/>
      <c r="C325" s="399"/>
      <c r="D325" s="399"/>
      <c r="E325" s="399"/>
      <c r="F325" s="399"/>
      <c r="G325" s="34" t="s">
        <v>156</v>
      </c>
      <c r="H325" s="35" t="s">
        <v>154</v>
      </c>
      <c r="I325" s="39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51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</row>
    <row r="326" spans="1:56" ht="24" customHeight="1">
      <c r="A326" s="13" t="s">
        <v>12</v>
      </c>
      <c r="B326" s="13" t="s">
        <v>13</v>
      </c>
      <c r="C326" s="13" t="s">
        <v>14</v>
      </c>
      <c r="D326" s="13" t="s">
        <v>15</v>
      </c>
      <c r="E326" s="13" t="s">
        <v>16</v>
      </c>
      <c r="F326" s="13" t="s">
        <v>17</v>
      </c>
      <c r="G326" s="34" t="s">
        <v>157</v>
      </c>
      <c r="H326" s="35" t="s">
        <v>154</v>
      </c>
      <c r="I326" s="39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51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</row>
    <row r="327" spans="1:64" ht="12.75" customHeight="1">
      <c r="A327" s="14" t="s">
        <v>37</v>
      </c>
      <c r="B327" s="30">
        <v>202110892000206</v>
      </c>
      <c r="C327" s="16">
        <v>44218</v>
      </c>
      <c r="D327" s="15" t="s">
        <v>158</v>
      </c>
      <c r="E327" s="17">
        <v>465370.71</v>
      </c>
      <c r="F327" s="17">
        <v>0</v>
      </c>
      <c r="G327" s="24"/>
      <c r="H327" s="24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4"/>
      <c r="BF327" s="4"/>
      <c r="BG327" s="4"/>
      <c r="BH327" s="4"/>
      <c r="BI327" s="4"/>
      <c r="BJ327" s="4"/>
      <c r="BK327" s="4"/>
      <c r="BL327" s="4"/>
    </row>
    <row r="328" spans="1:64" ht="12.75" customHeight="1">
      <c r="A328" s="14" t="s">
        <v>37</v>
      </c>
      <c r="B328" s="30">
        <v>202110892000206</v>
      </c>
      <c r="C328" s="16">
        <v>44218</v>
      </c>
      <c r="D328" s="15" t="s">
        <v>159</v>
      </c>
      <c r="E328" s="17">
        <v>296185.3</v>
      </c>
      <c r="F328" s="17">
        <v>0</v>
      </c>
      <c r="G328" s="24"/>
      <c r="H328" s="24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4"/>
      <c r="BF328" s="4"/>
      <c r="BG328" s="4"/>
      <c r="BH328" s="4"/>
      <c r="BI328" s="4"/>
      <c r="BJ328" s="4"/>
      <c r="BK328" s="4"/>
      <c r="BL328" s="4"/>
    </row>
    <row r="329" spans="1:64" ht="12.75" customHeight="1">
      <c r="A329" s="14" t="s">
        <v>37</v>
      </c>
      <c r="B329" s="30">
        <v>202110892000535</v>
      </c>
      <c r="C329" s="16">
        <v>44250</v>
      </c>
      <c r="D329" s="15" t="s">
        <v>160</v>
      </c>
      <c r="E329" s="17">
        <v>482215.19</v>
      </c>
      <c r="F329" s="17">
        <v>0</v>
      </c>
      <c r="G329" s="24"/>
      <c r="H329" s="24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4"/>
      <c r="BF329" s="4"/>
      <c r="BG329" s="4"/>
      <c r="BH329" s="4"/>
      <c r="BI329" s="4"/>
      <c r="BJ329" s="4"/>
      <c r="BK329" s="4"/>
      <c r="BL329" s="4"/>
    </row>
    <row r="330" spans="1:64" ht="12.75" customHeight="1">
      <c r="A330" s="14" t="s">
        <v>37</v>
      </c>
      <c r="B330" s="30">
        <v>202110892000535</v>
      </c>
      <c r="C330" s="16">
        <v>44250</v>
      </c>
      <c r="D330" s="15" t="s">
        <v>161</v>
      </c>
      <c r="E330" s="17">
        <v>289513.87</v>
      </c>
      <c r="F330" s="17">
        <v>0</v>
      </c>
      <c r="G330" s="24"/>
      <c r="H330" s="24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4"/>
      <c r="BF330" s="4"/>
      <c r="BG330" s="4"/>
      <c r="BH330" s="4"/>
      <c r="BI330" s="4"/>
      <c r="BJ330" s="4"/>
      <c r="BK330" s="4"/>
      <c r="BL330" s="4"/>
    </row>
    <row r="331" spans="1:64" ht="12.75" customHeight="1">
      <c r="A331" s="14" t="s">
        <v>37</v>
      </c>
      <c r="B331" s="30">
        <v>202110892000911</v>
      </c>
      <c r="C331" s="16">
        <v>44279</v>
      </c>
      <c r="D331" s="15" t="s">
        <v>162</v>
      </c>
      <c r="E331" s="17">
        <v>1304450.98</v>
      </c>
      <c r="F331" s="17">
        <v>0</v>
      </c>
      <c r="G331" s="24"/>
      <c r="H331" s="24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4"/>
      <c r="BF331" s="4"/>
      <c r="BG331" s="4"/>
      <c r="BH331" s="4"/>
      <c r="BI331" s="4"/>
      <c r="BJ331" s="4"/>
      <c r="BK331" s="4"/>
      <c r="BL331" s="4"/>
    </row>
    <row r="332" spans="1:64" ht="12.75" customHeight="1">
      <c r="A332" s="14" t="s">
        <v>37</v>
      </c>
      <c r="B332" s="30">
        <v>202110892000911</v>
      </c>
      <c r="C332" s="16">
        <v>44279</v>
      </c>
      <c r="D332" s="15" t="s">
        <v>163</v>
      </c>
      <c r="E332" s="17">
        <v>481980.79</v>
      </c>
      <c r="F332" s="17">
        <v>0</v>
      </c>
      <c r="G332" s="24"/>
      <c r="H332" s="24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4"/>
      <c r="BF332" s="4"/>
      <c r="BG332" s="4"/>
      <c r="BH332" s="4"/>
      <c r="BI332" s="4"/>
      <c r="BJ332" s="4"/>
      <c r="BK332" s="4"/>
      <c r="BL332" s="4"/>
    </row>
    <row r="333" spans="1:64" ht="12.75" customHeight="1">
      <c r="A333" s="14" t="s">
        <v>37</v>
      </c>
      <c r="B333" s="30">
        <v>202110892000911</v>
      </c>
      <c r="C333" s="16">
        <v>44279</v>
      </c>
      <c r="D333" s="15" t="s">
        <v>164</v>
      </c>
      <c r="E333" s="17">
        <v>294793.87</v>
      </c>
      <c r="F333" s="17">
        <v>0</v>
      </c>
      <c r="G333" s="24"/>
      <c r="H333" s="24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4"/>
      <c r="BF333" s="4"/>
      <c r="BG333" s="4"/>
      <c r="BH333" s="4"/>
      <c r="BI333" s="4"/>
      <c r="BJ333" s="4"/>
      <c r="BK333" s="4"/>
      <c r="BL333" s="4"/>
    </row>
    <row r="334" spans="1:64" ht="12.75" customHeight="1">
      <c r="A334" s="14" t="s">
        <v>37</v>
      </c>
      <c r="B334" s="30">
        <v>202110892001233</v>
      </c>
      <c r="C334" s="16">
        <v>44312</v>
      </c>
      <c r="D334" s="15" t="s">
        <v>165</v>
      </c>
      <c r="E334" s="17">
        <v>494560.54</v>
      </c>
      <c r="F334" s="17">
        <v>0</v>
      </c>
      <c r="G334" s="24"/>
      <c r="H334" s="24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4"/>
      <c r="BF334" s="4"/>
      <c r="BG334" s="4"/>
      <c r="BH334" s="4"/>
      <c r="BI334" s="4"/>
      <c r="BJ334" s="4"/>
      <c r="BK334" s="4"/>
      <c r="BL334" s="4"/>
    </row>
    <row r="335" spans="1:64" ht="12.75" customHeight="1">
      <c r="A335" s="14" t="s">
        <v>37</v>
      </c>
      <c r="B335" s="30">
        <v>202110892001233</v>
      </c>
      <c r="C335" s="16">
        <v>44312</v>
      </c>
      <c r="D335" s="15" t="s">
        <v>166</v>
      </c>
      <c r="E335" s="17">
        <v>294113.87</v>
      </c>
      <c r="F335" s="17">
        <v>0</v>
      </c>
      <c r="G335" s="24"/>
      <c r="H335" s="24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4"/>
      <c r="BF335" s="4"/>
      <c r="BG335" s="4"/>
      <c r="BH335" s="4"/>
      <c r="BI335" s="4"/>
      <c r="BJ335" s="4"/>
      <c r="BK335" s="4"/>
      <c r="BL335" s="4"/>
    </row>
    <row r="336" spans="1:64" ht="12.75" customHeight="1">
      <c r="A336" s="14" t="s">
        <v>37</v>
      </c>
      <c r="B336" s="30">
        <v>202110892001557</v>
      </c>
      <c r="C336" s="16">
        <v>44341</v>
      </c>
      <c r="D336" s="15" t="s">
        <v>167</v>
      </c>
      <c r="E336" s="17">
        <v>501100.71</v>
      </c>
      <c r="F336" s="17">
        <v>0</v>
      </c>
      <c r="G336" s="24"/>
      <c r="H336" s="24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4"/>
      <c r="BF336" s="4"/>
      <c r="BG336" s="4"/>
      <c r="BH336" s="4"/>
      <c r="BI336" s="4"/>
      <c r="BJ336" s="4"/>
      <c r="BK336" s="4"/>
      <c r="BL336" s="4"/>
    </row>
    <row r="337" spans="1:56" s="4" customFormat="1" ht="12.75" customHeight="1">
      <c r="A337" s="14" t="s">
        <v>37</v>
      </c>
      <c r="B337" s="30">
        <v>202110892001557</v>
      </c>
      <c r="C337" s="16">
        <v>44341</v>
      </c>
      <c r="D337" s="15" t="s">
        <v>168</v>
      </c>
      <c r="E337" s="17">
        <v>300397.87</v>
      </c>
      <c r="F337" s="17">
        <v>0</v>
      </c>
      <c r="G337" s="24"/>
      <c r="H337" s="24"/>
      <c r="I337" s="2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</row>
    <row r="338" spans="1:56" s="4" customFormat="1" ht="12.75" customHeight="1">
      <c r="A338" s="14" t="s">
        <v>37</v>
      </c>
      <c r="B338" s="30">
        <v>202110892001987</v>
      </c>
      <c r="C338" s="16">
        <v>44371</v>
      </c>
      <c r="D338" s="15" t="s">
        <v>169</v>
      </c>
      <c r="E338" s="17">
        <v>506048.86</v>
      </c>
      <c r="F338" s="17">
        <v>0</v>
      </c>
      <c r="G338" s="24"/>
      <c r="H338" s="24"/>
      <c r="I338" s="2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</row>
    <row r="339" spans="1:56" s="4" customFormat="1" ht="12.75" customHeight="1">
      <c r="A339" s="14" t="s">
        <v>37</v>
      </c>
      <c r="B339" s="30">
        <v>202110892001987</v>
      </c>
      <c r="C339" s="16">
        <v>44371</v>
      </c>
      <c r="D339" s="15" t="s">
        <v>170</v>
      </c>
      <c r="E339" s="17">
        <v>294520.89</v>
      </c>
      <c r="F339" s="17">
        <v>0</v>
      </c>
      <c r="G339" s="24"/>
      <c r="H339" s="24"/>
      <c r="I339" s="2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</row>
    <row r="340" spans="1:56" s="4" customFormat="1" ht="12.75" customHeight="1">
      <c r="A340" s="14" t="s">
        <v>37</v>
      </c>
      <c r="B340" s="30">
        <v>202110892002509</v>
      </c>
      <c r="C340" s="16">
        <v>44404</v>
      </c>
      <c r="D340" s="15" t="s">
        <v>171</v>
      </c>
      <c r="E340" s="17">
        <v>506487.85</v>
      </c>
      <c r="F340" s="17">
        <v>0</v>
      </c>
      <c r="G340" s="24"/>
      <c r="H340" s="24"/>
      <c r="I340" s="2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</row>
    <row r="341" spans="1:56" s="4" customFormat="1" ht="12.75" customHeight="1">
      <c r="A341" s="14" t="s">
        <v>37</v>
      </c>
      <c r="B341" s="30">
        <v>202110892002509</v>
      </c>
      <c r="C341" s="16">
        <v>44404</v>
      </c>
      <c r="D341" s="15" t="s">
        <v>172</v>
      </c>
      <c r="E341" s="17">
        <v>300120.89</v>
      </c>
      <c r="F341" s="17">
        <v>0</v>
      </c>
      <c r="G341" s="24"/>
      <c r="H341" s="24"/>
      <c r="I341" s="2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</row>
    <row r="342" spans="1:56" s="4" customFormat="1" ht="12.75" customHeight="1">
      <c r="A342" s="14" t="s">
        <v>37</v>
      </c>
      <c r="B342" s="30">
        <v>202110892002887</v>
      </c>
      <c r="C342" s="16">
        <v>44433</v>
      </c>
      <c r="D342" s="15" t="s">
        <v>173</v>
      </c>
      <c r="E342" s="17">
        <v>502493.25</v>
      </c>
      <c r="F342" s="17">
        <v>0</v>
      </c>
      <c r="G342" s="24"/>
      <c r="H342" s="24"/>
      <c r="I342" s="2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</row>
    <row r="343" spans="1:56" s="4" customFormat="1" ht="12.75" customHeight="1">
      <c r="A343" s="14" t="s">
        <v>37</v>
      </c>
      <c r="B343" s="30">
        <v>202110892002887</v>
      </c>
      <c r="C343" s="16">
        <v>44433</v>
      </c>
      <c r="D343" s="15" t="s">
        <v>174</v>
      </c>
      <c r="E343" s="17">
        <v>300923.65</v>
      </c>
      <c r="F343" s="17">
        <v>0</v>
      </c>
      <c r="G343" s="24"/>
      <c r="H343" s="24"/>
      <c r="I343" s="2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</row>
    <row r="344" spans="1:56" s="4" customFormat="1" ht="12.75" customHeight="1">
      <c r="A344" s="14" t="s">
        <v>175</v>
      </c>
      <c r="B344" s="30">
        <v>202110892002672</v>
      </c>
      <c r="C344" s="16">
        <v>44459</v>
      </c>
      <c r="D344" s="15" t="s">
        <v>176</v>
      </c>
      <c r="E344" s="17">
        <v>486.66</v>
      </c>
      <c r="F344" s="17">
        <v>0</v>
      </c>
      <c r="G344" s="24"/>
      <c r="H344" s="24"/>
      <c r="I344" s="2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</row>
    <row r="345" spans="1:56" s="4" customFormat="1" ht="12.75" customHeight="1">
      <c r="A345" s="14" t="s">
        <v>37</v>
      </c>
      <c r="B345" s="30">
        <v>202110892003295</v>
      </c>
      <c r="C345" s="16">
        <v>44465</v>
      </c>
      <c r="D345" s="15" t="s">
        <v>177</v>
      </c>
      <c r="E345" s="17">
        <v>512277.64</v>
      </c>
      <c r="F345" s="17">
        <v>0</v>
      </c>
      <c r="G345" s="24"/>
      <c r="H345" s="24"/>
      <c r="I345" s="2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</row>
    <row r="346" spans="1:56" s="4" customFormat="1" ht="12.75" customHeight="1">
      <c r="A346" s="14" t="s">
        <v>37</v>
      </c>
      <c r="B346" s="30">
        <v>202110892003295</v>
      </c>
      <c r="C346" s="16">
        <v>44465</v>
      </c>
      <c r="D346" s="15" t="s">
        <v>178</v>
      </c>
      <c r="E346" s="17">
        <v>512277.64</v>
      </c>
      <c r="F346" s="17">
        <v>512277.64</v>
      </c>
      <c r="G346" s="24"/>
      <c r="H346" s="24"/>
      <c r="I346" s="2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</row>
    <row r="347" spans="1:56" s="4" customFormat="1" ht="12.75" customHeight="1">
      <c r="A347" s="14" t="s">
        <v>37</v>
      </c>
      <c r="B347" s="30">
        <v>202110892003295</v>
      </c>
      <c r="C347" s="16">
        <v>44465</v>
      </c>
      <c r="D347" s="15" t="s">
        <v>179</v>
      </c>
      <c r="E347" s="17">
        <v>290523.65</v>
      </c>
      <c r="F347" s="17">
        <v>0</v>
      </c>
      <c r="G347" s="24"/>
      <c r="H347" s="24"/>
      <c r="I347" s="2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</row>
    <row r="348" spans="1:56" s="4" customFormat="1" ht="12.75" customHeight="1">
      <c r="A348" s="14" t="s">
        <v>37</v>
      </c>
      <c r="B348" s="30">
        <v>202110892003836</v>
      </c>
      <c r="C348" s="16">
        <v>44491</v>
      </c>
      <c r="D348" s="15" t="s">
        <v>180</v>
      </c>
      <c r="E348" s="17">
        <v>505985.14</v>
      </c>
      <c r="F348" s="17">
        <v>0</v>
      </c>
      <c r="G348" s="24"/>
      <c r="H348" s="24"/>
      <c r="I348" s="2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</row>
    <row r="349" spans="1:56" s="4" customFormat="1" ht="12.75" customHeight="1">
      <c r="A349" s="14" t="s">
        <v>37</v>
      </c>
      <c r="B349" s="30">
        <v>202110892003836</v>
      </c>
      <c r="C349" s="16">
        <v>44491</v>
      </c>
      <c r="D349" s="15" t="s">
        <v>181</v>
      </c>
      <c r="E349" s="17">
        <v>301553.79</v>
      </c>
      <c r="F349" s="17">
        <v>0</v>
      </c>
      <c r="G349" s="24"/>
      <c r="H349" s="24"/>
      <c r="I349" s="2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</row>
    <row r="350" spans="1:56" s="4" customFormat="1" ht="12.75" customHeight="1">
      <c r="A350" s="14" t="s">
        <v>37</v>
      </c>
      <c r="B350" s="30">
        <v>202110892004317</v>
      </c>
      <c r="C350" s="16">
        <v>44524</v>
      </c>
      <c r="D350" s="15" t="s">
        <v>182</v>
      </c>
      <c r="E350" s="17">
        <v>504270.67</v>
      </c>
      <c r="F350" s="17">
        <v>0</v>
      </c>
      <c r="G350" s="24"/>
      <c r="H350" s="24"/>
      <c r="I350" s="2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</row>
    <row r="351" spans="1:56" s="4" customFormat="1" ht="12.75" customHeight="1">
      <c r="A351" s="14" t="s">
        <v>37</v>
      </c>
      <c r="B351" s="30">
        <v>202110892004317</v>
      </c>
      <c r="C351" s="16">
        <v>44524</v>
      </c>
      <c r="D351" s="15" t="s">
        <v>183</v>
      </c>
      <c r="E351" s="17">
        <v>299413.79</v>
      </c>
      <c r="F351" s="17">
        <v>0</v>
      </c>
      <c r="G351" s="24"/>
      <c r="H351" s="24"/>
      <c r="I351" s="2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</row>
    <row r="352" spans="1:56" s="4" customFormat="1" ht="12.75" customHeight="1">
      <c r="A352" s="14" t="s">
        <v>37</v>
      </c>
      <c r="B352" s="30">
        <v>202110892004674</v>
      </c>
      <c r="C352" s="16">
        <v>44546</v>
      </c>
      <c r="D352" s="15" t="s">
        <v>184</v>
      </c>
      <c r="E352" s="17">
        <v>497786.44</v>
      </c>
      <c r="F352" s="17">
        <v>0</v>
      </c>
      <c r="G352" s="24"/>
      <c r="H352" s="24"/>
      <c r="I352" s="2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</row>
    <row r="353" spans="1:56" s="4" customFormat="1" ht="12.75" customHeight="1">
      <c r="A353" s="14" t="s">
        <v>37</v>
      </c>
      <c r="B353" s="30">
        <v>202110892004674</v>
      </c>
      <c r="C353" s="16">
        <v>44546</v>
      </c>
      <c r="D353" s="15" t="s">
        <v>185</v>
      </c>
      <c r="E353" s="17">
        <v>296902.6</v>
      </c>
      <c r="F353" s="17">
        <v>0</v>
      </c>
      <c r="G353" s="24"/>
      <c r="H353" s="24"/>
      <c r="I353" s="2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</row>
    <row r="354" spans="1:56" s="4" customFormat="1" ht="15" customHeight="1">
      <c r="A354" s="10"/>
      <c r="B354" s="10"/>
      <c r="C354" s="10"/>
      <c r="D354" s="15" t="s">
        <v>23</v>
      </c>
      <c r="E354" s="54">
        <f>SUM(E327:E353)</f>
        <v>11336757.109999998</v>
      </c>
      <c r="F354" s="54">
        <f>SUM(F327:F353)</f>
        <v>512277.64</v>
      </c>
      <c r="G354" s="55" t="s">
        <v>18</v>
      </c>
      <c r="H354" s="55" t="s">
        <v>19</v>
      </c>
      <c r="I354" s="37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</row>
    <row r="355" spans="1:56" s="4" customFormat="1" ht="18" customHeight="1">
      <c r="A355" s="10"/>
      <c r="B355" s="10"/>
      <c r="C355" s="10"/>
      <c r="D355" s="10"/>
      <c r="E355" s="10"/>
      <c r="F355" s="10"/>
      <c r="G355" s="19">
        <v>706761.15</v>
      </c>
      <c r="H355" s="19" t="e">
        <f>NA()</f>
        <v>#N/A</v>
      </c>
      <c r="I355" s="39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401" t="s">
        <v>186</v>
      </c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</row>
    <row r="356" spans="1:56" s="4" customFormat="1" ht="18.75" customHeight="1">
      <c r="A356" s="399" t="s">
        <v>187</v>
      </c>
      <c r="B356" s="399"/>
      <c r="C356" s="399"/>
      <c r="D356" s="399"/>
      <c r="E356" s="399"/>
      <c r="F356" s="399"/>
      <c r="G356" s="27"/>
      <c r="H356" s="19"/>
      <c r="I356" s="40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401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</row>
    <row r="357" spans="1:56" s="4" customFormat="1" ht="24" customHeight="1">
      <c r="A357" s="13" t="s">
        <v>12</v>
      </c>
      <c r="B357" s="13" t="s">
        <v>13</v>
      </c>
      <c r="C357" s="13" t="s">
        <v>14</v>
      </c>
      <c r="D357" s="13" t="s">
        <v>15</v>
      </c>
      <c r="E357" s="13" t="s">
        <v>16</v>
      </c>
      <c r="F357" s="13" t="s">
        <v>17</v>
      </c>
      <c r="G357" s="19"/>
      <c r="H357" s="19"/>
      <c r="I357" s="40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401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</row>
    <row r="358" spans="1:56" s="4" customFormat="1" ht="12.75" customHeight="1">
      <c r="A358" s="14" t="s">
        <v>188</v>
      </c>
      <c r="B358" s="30">
        <v>202110892000206</v>
      </c>
      <c r="C358" s="16">
        <v>44221</v>
      </c>
      <c r="D358" s="15" t="s">
        <v>189</v>
      </c>
      <c r="E358" s="17">
        <v>812316.18</v>
      </c>
      <c r="F358" s="17">
        <v>0</v>
      </c>
      <c r="G358" s="24"/>
      <c r="H358" s="24"/>
      <c r="I358" s="2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</row>
    <row r="359" spans="1:56" s="4" customFormat="1" ht="12.75" customHeight="1">
      <c r="A359" s="14" t="s">
        <v>188</v>
      </c>
      <c r="B359" s="30">
        <v>202110892000535</v>
      </c>
      <c r="C359" s="16">
        <v>44250</v>
      </c>
      <c r="D359" s="15" t="s">
        <v>190</v>
      </c>
      <c r="E359" s="17">
        <v>761968.43</v>
      </c>
      <c r="F359" s="17">
        <v>0</v>
      </c>
      <c r="G359" s="24"/>
      <c r="H359" s="24"/>
      <c r="I359" s="2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</row>
    <row r="360" spans="1:56" s="4" customFormat="1" ht="12.75" customHeight="1">
      <c r="A360" s="14" t="s">
        <v>188</v>
      </c>
      <c r="B360" s="30">
        <v>202110892000911</v>
      </c>
      <c r="C360" s="16">
        <v>44279</v>
      </c>
      <c r="D360" s="15" t="s">
        <v>191</v>
      </c>
      <c r="E360" s="17">
        <v>774727.35</v>
      </c>
      <c r="F360" s="17">
        <v>0</v>
      </c>
      <c r="G360" s="24"/>
      <c r="H360" s="24"/>
      <c r="I360" s="2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</row>
    <row r="361" spans="1:56" s="4" customFormat="1" ht="12.75" customHeight="1">
      <c r="A361" s="14" t="s">
        <v>188</v>
      </c>
      <c r="B361" s="30">
        <v>202110892001233</v>
      </c>
      <c r="C361" s="16">
        <v>44313</v>
      </c>
      <c r="D361" s="15" t="s">
        <v>192</v>
      </c>
      <c r="E361" s="17">
        <v>793908.64</v>
      </c>
      <c r="F361" s="17">
        <v>0</v>
      </c>
      <c r="G361" s="24"/>
      <c r="H361" s="24"/>
      <c r="I361" s="2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</row>
    <row r="362" spans="1:56" s="4" customFormat="1" ht="12.75" customHeight="1">
      <c r="A362" s="14" t="s">
        <v>188</v>
      </c>
      <c r="B362" s="30">
        <v>202110892001557</v>
      </c>
      <c r="C362" s="16">
        <v>44341</v>
      </c>
      <c r="D362" s="15" t="s">
        <v>193</v>
      </c>
      <c r="E362" s="17">
        <v>771721.66</v>
      </c>
      <c r="F362" s="17">
        <v>0</v>
      </c>
      <c r="G362" s="24"/>
      <c r="H362" s="24"/>
      <c r="I362" s="2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</row>
    <row r="363" spans="1:56" s="4" customFormat="1" ht="12.75" customHeight="1">
      <c r="A363" s="14" t="s">
        <v>188</v>
      </c>
      <c r="B363" s="30">
        <v>202110892001987</v>
      </c>
      <c r="C363" s="16">
        <v>44371</v>
      </c>
      <c r="D363" s="15" t="s">
        <v>194</v>
      </c>
      <c r="E363" s="17">
        <v>783637.77</v>
      </c>
      <c r="F363" s="17">
        <v>0</v>
      </c>
      <c r="G363" s="24"/>
      <c r="H363" s="24"/>
      <c r="I363" s="2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</row>
    <row r="364" spans="1:56" s="4" customFormat="1" ht="12.75" customHeight="1">
      <c r="A364" s="14" t="s">
        <v>188</v>
      </c>
      <c r="B364" s="30">
        <v>202110892002509</v>
      </c>
      <c r="C364" s="16">
        <v>44404</v>
      </c>
      <c r="D364" s="15" t="s">
        <v>195</v>
      </c>
      <c r="E364" s="17">
        <v>816896.43</v>
      </c>
      <c r="F364" s="17">
        <v>0</v>
      </c>
      <c r="G364" s="24"/>
      <c r="H364" s="24"/>
      <c r="I364" s="2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</row>
    <row r="365" spans="1:56" s="4" customFormat="1" ht="12.75" customHeight="1">
      <c r="A365" s="14" t="s">
        <v>188</v>
      </c>
      <c r="B365" s="30">
        <v>202110892002887</v>
      </c>
      <c r="C365" s="16">
        <v>44433</v>
      </c>
      <c r="D365" s="15" t="s">
        <v>196</v>
      </c>
      <c r="E365" s="17">
        <v>820129.41</v>
      </c>
      <c r="F365" s="17">
        <v>0</v>
      </c>
      <c r="G365" s="24"/>
      <c r="H365" s="24"/>
      <c r="I365" s="2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</row>
    <row r="366" spans="1:56" s="4" customFormat="1" ht="12.75" customHeight="1">
      <c r="A366" s="14" t="s">
        <v>188</v>
      </c>
      <c r="B366" s="30">
        <v>202110892003295</v>
      </c>
      <c r="C366" s="16">
        <v>44466</v>
      </c>
      <c r="D366" s="15" t="s">
        <v>197</v>
      </c>
      <c r="E366" s="17">
        <v>778019.54</v>
      </c>
      <c r="F366" s="17">
        <v>0</v>
      </c>
      <c r="G366" s="24"/>
      <c r="H366" s="24"/>
      <c r="I366" s="2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</row>
    <row r="367" spans="1:56" s="4" customFormat="1" ht="12.75" customHeight="1">
      <c r="A367" s="14" t="s">
        <v>188</v>
      </c>
      <c r="B367" s="30">
        <v>202110892003836</v>
      </c>
      <c r="C367" s="16">
        <v>44491</v>
      </c>
      <c r="D367" s="15" t="s">
        <v>198</v>
      </c>
      <c r="E367" s="17">
        <v>776367</v>
      </c>
      <c r="F367" s="17">
        <v>0</v>
      </c>
      <c r="G367" s="24"/>
      <c r="H367" s="24"/>
      <c r="I367" s="2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</row>
    <row r="368" spans="1:56" s="4" customFormat="1" ht="12.75" customHeight="1">
      <c r="A368" s="14" t="s">
        <v>188</v>
      </c>
      <c r="B368" s="30">
        <v>202110892004317</v>
      </c>
      <c r="C368" s="16">
        <v>44525</v>
      </c>
      <c r="D368" s="15" t="s">
        <v>199</v>
      </c>
      <c r="E368" s="17">
        <v>832116.63</v>
      </c>
      <c r="F368" s="17">
        <v>0</v>
      </c>
      <c r="G368" s="24"/>
      <c r="H368" s="24"/>
      <c r="I368" s="2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</row>
    <row r="369" spans="1:56" s="4" customFormat="1" ht="12.75" customHeight="1">
      <c r="A369" s="14" t="s">
        <v>188</v>
      </c>
      <c r="B369" s="30">
        <v>202110892004674</v>
      </c>
      <c r="C369" s="16">
        <v>44546</v>
      </c>
      <c r="D369" s="15" t="s">
        <v>200</v>
      </c>
      <c r="E369" s="17">
        <v>797679.49</v>
      </c>
      <c r="F369" s="17">
        <v>0</v>
      </c>
      <c r="G369" s="24"/>
      <c r="H369" s="24"/>
      <c r="I369" s="2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</row>
    <row r="370" spans="1:56" s="4" customFormat="1" ht="15" customHeight="1">
      <c r="A370" s="56"/>
      <c r="B370" s="57"/>
      <c r="C370" s="57"/>
      <c r="D370" s="58" t="s">
        <v>23</v>
      </c>
      <c r="E370" s="54">
        <f>SUM(E358:E369)</f>
        <v>9519488.530000001</v>
      </c>
      <c r="F370" s="54">
        <f>SUM(F358:F369)</f>
        <v>0</v>
      </c>
      <c r="G370" s="14" t="s">
        <v>18</v>
      </c>
      <c r="H370" s="14" t="s">
        <v>19</v>
      </c>
      <c r="I370" s="37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</row>
    <row r="371" spans="1:56" s="4" customFormat="1" ht="18" customHeight="1">
      <c r="A371" s="56"/>
      <c r="B371" s="57"/>
      <c r="C371" s="57"/>
      <c r="D371" s="57"/>
      <c r="E371" s="57"/>
      <c r="F371" s="57"/>
      <c r="G371" s="19">
        <v>28092.79</v>
      </c>
      <c r="H371" s="19" t="e">
        <f>NA()</f>
        <v>#N/A</v>
      </c>
      <c r="I371" s="39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7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</row>
    <row r="372" spans="1:56" s="4" customFormat="1" ht="18.75" customHeight="1">
      <c r="A372" s="399" t="s">
        <v>201</v>
      </c>
      <c r="B372" s="399"/>
      <c r="C372" s="399"/>
      <c r="D372" s="399"/>
      <c r="E372" s="399"/>
      <c r="F372" s="399"/>
      <c r="G372" s="27">
        <v>31719.61</v>
      </c>
      <c r="H372" s="19" t="e">
        <f>NA()</f>
        <v>#N/A</v>
      </c>
      <c r="I372" s="39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7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</row>
    <row r="373" spans="1:56" s="4" customFormat="1" ht="24" customHeight="1">
      <c r="A373" s="13" t="s">
        <v>12</v>
      </c>
      <c r="B373" s="13" t="s">
        <v>13</v>
      </c>
      <c r="C373" s="13" t="s">
        <v>14</v>
      </c>
      <c r="D373" s="13" t="s">
        <v>15</v>
      </c>
      <c r="E373" s="13" t="s">
        <v>16</v>
      </c>
      <c r="F373" s="13" t="s">
        <v>17</v>
      </c>
      <c r="G373" s="19">
        <v>0</v>
      </c>
      <c r="H373" s="19">
        <v>29966.16</v>
      </c>
      <c r="I373" s="40"/>
      <c r="J373" s="32"/>
      <c r="K373" s="32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7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</row>
    <row r="374" spans="1:56" s="4" customFormat="1" ht="12.75" customHeight="1">
      <c r="A374" s="14" t="s">
        <v>202</v>
      </c>
      <c r="B374" s="30">
        <v>202110892000206</v>
      </c>
      <c r="C374" s="16">
        <v>44221</v>
      </c>
      <c r="D374" s="15" t="s">
        <v>203</v>
      </c>
      <c r="E374" s="17">
        <v>189530.9</v>
      </c>
      <c r="F374" s="17">
        <v>0</v>
      </c>
      <c r="G374" s="24"/>
      <c r="H374" s="24"/>
      <c r="I374" s="2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</row>
    <row r="375" spans="1:56" s="4" customFormat="1" ht="12.75" customHeight="1">
      <c r="A375" s="14" t="s">
        <v>202</v>
      </c>
      <c r="B375" s="30">
        <v>202110892000206</v>
      </c>
      <c r="C375" s="16">
        <v>44221</v>
      </c>
      <c r="D375" s="15" t="s">
        <v>204</v>
      </c>
      <c r="E375" s="17">
        <v>40207.59</v>
      </c>
      <c r="F375" s="17">
        <v>0</v>
      </c>
      <c r="G375" s="24"/>
      <c r="H375" s="24"/>
      <c r="I375" s="2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</row>
    <row r="376" spans="1:56" s="4" customFormat="1" ht="12.75" customHeight="1">
      <c r="A376" s="14" t="s">
        <v>202</v>
      </c>
      <c r="B376" s="30">
        <v>202110892000535</v>
      </c>
      <c r="C376" s="16">
        <v>44250</v>
      </c>
      <c r="D376" s="15" t="s">
        <v>205</v>
      </c>
      <c r="E376" s="17">
        <v>202138.56</v>
      </c>
      <c r="F376" s="17">
        <v>0</v>
      </c>
      <c r="G376" s="24"/>
      <c r="H376" s="24"/>
      <c r="I376" s="2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</row>
    <row r="377" spans="1:56" s="4" customFormat="1" ht="12.75" customHeight="1">
      <c r="A377" s="14" t="s">
        <v>202</v>
      </c>
      <c r="B377" s="30">
        <v>202110892000535</v>
      </c>
      <c r="C377" s="16">
        <v>44250</v>
      </c>
      <c r="D377" s="15" t="s">
        <v>206</v>
      </c>
      <c r="E377" s="17">
        <v>37893.82</v>
      </c>
      <c r="F377" s="17">
        <v>0</v>
      </c>
      <c r="G377" s="24"/>
      <c r="H377" s="24"/>
      <c r="I377" s="2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</row>
    <row r="378" spans="1:56" s="4" customFormat="1" ht="12.75" customHeight="1">
      <c r="A378" s="14" t="s">
        <v>202</v>
      </c>
      <c r="B378" s="30">
        <v>202110892000911</v>
      </c>
      <c r="C378" s="16">
        <v>44279</v>
      </c>
      <c r="D378" s="15" t="s">
        <v>207</v>
      </c>
      <c r="E378" s="17">
        <v>200680.1</v>
      </c>
      <c r="F378" s="17">
        <v>0</v>
      </c>
      <c r="G378" s="24"/>
      <c r="H378" s="24"/>
      <c r="I378" s="2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</row>
    <row r="379" spans="1:56" s="4" customFormat="1" ht="12.75" customHeight="1">
      <c r="A379" s="14" t="s">
        <v>202</v>
      </c>
      <c r="B379" s="30">
        <v>202110892000911</v>
      </c>
      <c r="C379" s="16">
        <v>44279</v>
      </c>
      <c r="D379" s="15" t="s">
        <v>208</v>
      </c>
      <c r="E379" s="17">
        <v>36318.72</v>
      </c>
      <c r="F379" s="17">
        <v>0</v>
      </c>
      <c r="G379" s="24"/>
      <c r="H379" s="24"/>
      <c r="I379" s="2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</row>
    <row r="380" spans="1:56" s="4" customFormat="1" ht="12.75" customHeight="1">
      <c r="A380" s="14" t="s">
        <v>202</v>
      </c>
      <c r="B380" s="30">
        <v>202110892001233</v>
      </c>
      <c r="C380" s="16">
        <v>44313</v>
      </c>
      <c r="D380" s="15" t="s">
        <v>209</v>
      </c>
      <c r="E380" s="17">
        <v>196818.5</v>
      </c>
      <c r="F380" s="17">
        <v>0</v>
      </c>
      <c r="G380" s="24"/>
      <c r="H380" s="24"/>
      <c r="I380" s="2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</row>
    <row r="381" spans="1:56" s="4" customFormat="1" ht="12.75" customHeight="1">
      <c r="A381" s="14" t="s">
        <v>202</v>
      </c>
      <c r="B381" s="30">
        <v>202110892001233</v>
      </c>
      <c r="C381" s="16">
        <v>44313</v>
      </c>
      <c r="D381" s="15" t="s">
        <v>210</v>
      </c>
      <c r="E381" s="17">
        <v>37405.81</v>
      </c>
      <c r="F381" s="17">
        <v>37405.81</v>
      </c>
      <c r="G381" s="24"/>
      <c r="H381" s="24"/>
      <c r="I381" s="2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</row>
    <row r="382" spans="1:56" s="4" customFormat="1" ht="12.75" customHeight="1">
      <c r="A382" s="14" t="s">
        <v>202</v>
      </c>
      <c r="B382" s="30">
        <v>202110892001233</v>
      </c>
      <c r="C382" s="16">
        <v>44313</v>
      </c>
      <c r="D382" s="15" t="s">
        <v>211</v>
      </c>
      <c r="E382" s="17">
        <v>37405.81</v>
      </c>
      <c r="F382" s="17">
        <v>0</v>
      </c>
      <c r="G382" s="24"/>
      <c r="H382" s="24"/>
      <c r="I382" s="2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</row>
    <row r="383" spans="1:56" s="4" customFormat="1" ht="12.75" customHeight="1">
      <c r="A383" s="14" t="s">
        <v>202</v>
      </c>
      <c r="B383" s="30">
        <v>202110892001557</v>
      </c>
      <c r="C383" s="16">
        <v>44341</v>
      </c>
      <c r="D383" s="15" t="s">
        <v>212</v>
      </c>
      <c r="E383" s="17">
        <v>195739.94</v>
      </c>
      <c r="F383" s="17">
        <v>0</v>
      </c>
      <c r="G383" s="24"/>
      <c r="H383" s="24"/>
      <c r="I383" s="2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</row>
    <row r="384" spans="1:56" s="4" customFormat="1" ht="12.75" customHeight="1">
      <c r="A384" s="14" t="s">
        <v>202</v>
      </c>
      <c r="B384" s="30">
        <v>202110892001557</v>
      </c>
      <c r="C384" s="16">
        <v>44341</v>
      </c>
      <c r="D384" s="15" t="s">
        <v>213</v>
      </c>
      <c r="E384" s="17">
        <v>36864.2</v>
      </c>
      <c r="F384" s="17">
        <v>0</v>
      </c>
      <c r="G384" s="24"/>
      <c r="H384" s="24"/>
      <c r="I384" s="2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</row>
    <row r="385" spans="1:56" s="4" customFormat="1" ht="12.75" customHeight="1">
      <c r="A385" s="14" t="s">
        <v>202</v>
      </c>
      <c r="B385" s="30">
        <v>202110892001987</v>
      </c>
      <c r="C385" s="16">
        <v>44371</v>
      </c>
      <c r="D385" s="15" t="s">
        <v>214</v>
      </c>
      <c r="E385" s="17">
        <v>198678.14</v>
      </c>
      <c r="F385" s="17">
        <v>0</v>
      </c>
      <c r="G385" s="24"/>
      <c r="H385" s="24"/>
      <c r="I385" s="2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</row>
    <row r="386" spans="1:56" s="4" customFormat="1" ht="12.75" customHeight="1">
      <c r="A386" s="14" t="s">
        <v>202</v>
      </c>
      <c r="B386" s="30">
        <v>202110892001987</v>
      </c>
      <c r="C386" s="16">
        <v>44371</v>
      </c>
      <c r="D386" s="15" t="s">
        <v>215</v>
      </c>
      <c r="E386" s="17">
        <v>41593.3</v>
      </c>
      <c r="F386" s="17">
        <v>0</v>
      </c>
      <c r="G386" s="24"/>
      <c r="H386" s="24"/>
      <c r="I386" s="2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</row>
    <row r="387" spans="1:56" s="4" customFormat="1" ht="12.75" customHeight="1">
      <c r="A387" s="14" t="s">
        <v>202</v>
      </c>
      <c r="B387" s="30">
        <v>202110892002509</v>
      </c>
      <c r="C387" s="16">
        <v>44404</v>
      </c>
      <c r="D387" s="15" t="s">
        <v>216</v>
      </c>
      <c r="E387" s="17">
        <v>198941.95</v>
      </c>
      <c r="F387" s="17">
        <v>0</v>
      </c>
      <c r="G387" s="24"/>
      <c r="H387" s="24"/>
      <c r="I387" s="2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</row>
    <row r="388" spans="1:56" s="4" customFormat="1" ht="12.75" customHeight="1">
      <c r="A388" s="14" t="s">
        <v>202</v>
      </c>
      <c r="B388" s="30">
        <v>202110892002509</v>
      </c>
      <c r="C388" s="16">
        <v>44404</v>
      </c>
      <c r="D388" s="15" t="s">
        <v>217</v>
      </c>
      <c r="E388" s="17">
        <v>36557.78</v>
      </c>
      <c r="F388" s="17">
        <v>0</v>
      </c>
      <c r="G388" s="24"/>
      <c r="H388" s="24"/>
      <c r="I388" s="2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</row>
    <row r="389" spans="1:56" s="4" customFormat="1" ht="12.75" customHeight="1">
      <c r="A389" s="14" t="s">
        <v>202</v>
      </c>
      <c r="B389" s="30">
        <v>202110892002887</v>
      </c>
      <c r="C389" s="16">
        <v>44433</v>
      </c>
      <c r="D389" s="15" t="s">
        <v>218</v>
      </c>
      <c r="E389" s="17">
        <v>193197.77</v>
      </c>
      <c r="F389" s="17">
        <v>0</v>
      </c>
      <c r="G389" s="24"/>
      <c r="H389" s="24"/>
      <c r="I389" s="2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</row>
    <row r="390" spans="1:56" s="4" customFormat="1" ht="12.75" customHeight="1">
      <c r="A390" s="14" t="s">
        <v>202</v>
      </c>
      <c r="B390" s="30">
        <v>202110892002887</v>
      </c>
      <c r="C390" s="16">
        <v>44433</v>
      </c>
      <c r="D390" s="15" t="s">
        <v>219</v>
      </c>
      <c r="E390" s="17">
        <v>40878.09</v>
      </c>
      <c r="F390" s="17">
        <v>0</v>
      </c>
      <c r="G390" s="24"/>
      <c r="H390" s="24"/>
      <c r="I390" s="2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</row>
    <row r="391" spans="1:56" s="4" customFormat="1" ht="12.75" customHeight="1">
      <c r="A391" s="14" t="s">
        <v>202</v>
      </c>
      <c r="B391" s="30">
        <v>202110892003295</v>
      </c>
      <c r="C391" s="16">
        <v>44466</v>
      </c>
      <c r="D391" s="15" t="s">
        <v>220</v>
      </c>
      <c r="E391" s="17">
        <v>201205.33</v>
      </c>
      <c r="F391" s="17">
        <v>0</v>
      </c>
      <c r="G391" s="24"/>
      <c r="H391" s="24"/>
      <c r="I391" s="2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</row>
    <row r="392" spans="1:56" s="4" customFormat="1" ht="12.75" customHeight="1">
      <c r="A392" s="14" t="s">
        <v>202</v>
      </c>
      <c r="B392" s="30">
        <v>202110892003295</v>
      </c>
      <c r="C392" s="16">
        <v>44466</v>
      </c>
      <c r="D392" s="15" t="s">
        <v>221</v>
      </c>
      <c r="E392" s="17">
        <v>41050.67</v>
      </c>
      <c r="F392" s="17">
        <v>0</v>
      </c>
      <c r="G392" s="24"/>
      <c r="H392" s="24"/>
      <c r="I392" s="2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</row>
    <row r="393" spans="1:56" s="4" customFormat="1" ht="12.75" customHeight="1">
      <c r="A393" s="14" t="s">
        <v>202</v>
      </c>
      <c r="B393" s="30">
        <v>202110892003836</v>
      </c>
      <c r="C393" s="16">
        <v>44491</v>
      </c>
      <c r="D393" s="15" t="s">
        <v>222</v>
      </c>
      <c r="E393" s="17">
        <v>188488.74</v>
      </c>
      <c r="F393" s="17">
        <v>0</v>
      </c>
      <c r="G393" s="24"/>
      <c r="H393" s="24"/>
      <c r="I393" s="2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</row>
    <row r="394" spans="1:56" s="4" customFormat="1" ht="12.75" customHeight="1">
      <c r="A394" s="14" t="s">
        <v>202</v>
      </c>
      <c r="B394" s="30">
        <v>202110892003836</v>
      </c>
      <c r="C394" s="16">
        <v>44491</v>
      </c>
      <c r="D394" s="15" t="s">
        <v>223</v>
      </c>
      <c r="E394" s="17">
        <v>39569.77</v>
      </c>
      <c r="F394" s="17">
        <v>0</v>
      </c>
      <c r="G394" s="24"/>
      <c r="H394" s="24"/>
      <c r="I394" s="2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</row>
    <row r="395" spans="1:56" s="4" customFormat="1" ht="12.75" customHeight="1">
      <c r="A395" s="14" t="s">
        <v>202</v>
      </c>
      <c r="B395" s="30">
        <v>202110892004317</v>
      </c>
      <c r="C395" s="16">
        <v>44524</v>
      </c>
      <c r="D395" s="15" t="s">
        <v>224</v>
      </c>
      <c r="E395" s="17">
        <v>198174.15</v>
      </c>
      <c r="F395" s="17">
        <v>0</v>
      </c>
      <c r="G395" s="24"/>
      <c r="H395" s="24"/>
      <c r="I395" s="2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</row>
    <row r="396" spans="1:56" s="4" customFormat="1" ht="12.75" customHeight="1">
      <c r="A396" s="14" t="s">
        <v>202</v>
      </c>
      <c r="B396" s="30">
        <v>202110892004317</v>
      </c>
      <c r="C396" s="16">
        <v>44524</v>
      </c>
      <c r="D396" s="15" t="s">
        <v>225</v>
      </c>
      <c r="E396" s="17">
        <v>46690.82</v>
      </c>
      <c r="F396" s="17">
        <v>0</v>
      </c>
      <c r="G396" s="24"/>
      <c r="H396" s="24"/>
      <c r="I396" s="2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</row>
    <row r="397" spans="1:56" s="4" customFormat="1" ht="12.75" customHeight="1">
      <c r="A397" s="14" t="s">
        <v>202</v>
      </c>
      <c r="B397" s="30">
        <v>202110892004674</v>
      </c>
      <c r="C397" s="16">
        <v>44546</v>
      </c>
      <c r="D397" s="15" t="s">
        <v>226</v>
      </c>
      <c r="E397" s="17">
        <v>203140.77</v>
      </c>
      <c r="F397" s="17">
        <v>0</v>
      </c>
      <c r="G397" s="24"/>
      <c r="H397" s="24"/>
      <c r="I397" s="2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</row>
    <row r="398" spans="1:56" s="4" customFormat="1" ht="12.75" customHeight="1">
      <c r="A398" s="14" t="s">
        <v>202</v>
      </c>
      <c r="B398" s="30">
        <v>202110892004674</v>
      </c>
      <c r="C398" s="16">
        <v>44546</v>
      </c>
      <c r="D398" s="15" t="s">
        <v>227</v>
      </c>
      <c r="E398" s="17">
        <v>38909.86</v>
      </c>
      <c r="F398" s="17">
        <v>0</v>
      </c>
      <c r="G398" s="24"/>
      <c r="H398" s="24"/>
      <c r="I398" s="2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</row>
    <row r="399" spans="1:56" s="4" customFormat="1" ht="15" customHeight="1">
      <c r="A399" s="10"/>
      <c r="B399" s="10"/>
      <c r="C399" s="10"/>
      <c r="D399" s="15" t="s">
        <v>23</v>
      </c>
      <c r="E399" s="20">
        <f>SUM(E374:E398)</f>
        <v>2878081.0899999994</v>
      </c>
      <c r="F399" s="20">
        <f>SUM(F374:F398)</f>
        <v>37405.81</v>
      </c>
      <c r="G399" s="14" t="s">
        <v>18</v>
      </c>
      <c r="H399" s="14" t="s">
        <v>19</v>
      </c>
      <c r="I399" s="37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</row>
    <row r="400" spans="1:56" s="4" customFormat="1" ht="18" customHeight="1">
      <c r="A400" s="10"/>
      <c r="B400" s="10"/>
      <c r="C400" s="10"/>
      <c r="D400" s="57"/>
      <c r="E400" s="57"/>
      <c r="F400" s="57"/>
      <c r="G400" s="59">
        <v>0</v>
      </c>
      <c r="H400" s="19" t="e">
        <f>NA()</f>
        <v>#N/A</v>
      </c>
      <c r="I400" s="39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397" t="s">
        <v>36</v>
      </c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</row>
    <row r="401" spans="1:56" s="4" customFormat="1" ht="18.75" customHeight="1">
      <c r="A401" s="399" t="s">
        <v>228</v>
      </c>
      <c r="B401" s="399"/>
      <c r="C401" s="399"/>
      <c r="D401" s="399"/>
      <c r="E401" s="399"/>
      <c r="F401" s="399"/>
      <c r="G401" s="59">
        <v>0</v>
      </c>
      <c r="H401" s="19" t="e">
        <f>NA()</f>
        <v>#N/A</v>
      </c>
      <c r="I401" s="39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397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</row>
    <row r="402" spans="1:56" s="4" customFormat="1" ht="24" customHeight="1">
      <c r="A402" s="13" t="s">
        <v>12</v>
      </c>
      <c r="B402" s="13" t="s">
        <v>13</v>
      </c>
      <c r="C402" s="13" t="s">
        <v>14</v>
      </c>
      <c r="D402" s="13" t="s">
        <v>15</v>
      </c>
      <c r="E402" s="13" t="s">
        <v>16</v>
      </c>
      <c r="F402" s="13" t="s">
        <v>17</v>
      </c>
      <c r="G402" s="59">
        <v>0</v>
      </c>
      <c r="H402" s="19" t="e">
        <f>NA()</f>
        <v>#N/A</v>
      </c>
      <c r="I402" s="39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397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</row>
    <row r="403" spans="1:56" s="4" customFormat="1" ht="12.75" customHeight="1">
      <c r="A403" s="14" t="s">
        <v>37</v>
      </c>
      <c r="B403" s="30">
        <v>202110892000206</v>
      </c>
      <c r="C403" s="16">
        <v>44221</v>
      </c>
      <c r="D403" s="15" t="s">
        <v>229</v>
      </c>
      <c r="E403" s="17">
        <v>4785.31</v>
      </c>
      <c r="F403" s="17">
        <v>0</v>
      </c>
      <c r="G403" s="24"/>
      <c r="H403" s="24"/>
      <c r="I403" s="60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</row>
    <row r="404" spans="1:56" s="4" customFormat="1" ht="12.75" customHeight="1">
      <c r="A404" s="14" t="s">
        <v>37</v>
      </c>
      <c r="B404" s="30">
        <v>202110892000206</v>
      </c>
      <c r="C404" s="16">
        <v>44221</v>
      </c>
      <c r="D404" s="15" t="s">
        <v>230</v>
      </c>
      <c r="E404" s="17">
        <v>21717.94</v>
      </c>
      <c r="F404" s="17">
        <v>0</v>
      </c>
      <c r="G404" s="24"/>
      <c r="H404" s="24"/>
      <c r="I404" s="60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</row>
    <row r="405" spans="1:56" s="4" customFormat="1" ht="12.75" customHeight="1">
      <c r="A405" s="14" t="s">
        <v>37</v>
      </c>
      <c r="B405" s="30">
        <v>202110892000535</v>
      </c>
      <c r="C405" s="16">
        <v>44250</v>
      </c>
      <c r="D405" s="15" t="s">
        <v>231</v>
      </c>
      <c r="E405" s="17">
        <v>4793.72</v>
      </c>
      <c r="F405" s="17">
        <v>0</v>
      </c>
      <c r="G405" s="24"/>
      <c r="H405" s="24"/>
      <c r="I405" s="60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</row>
    <row r="406" spans="1:56" s="4" customFormat="1" ht="12.75" customHeight="1">
      <c r="A406" s="14" t="s">
        <v>37</v>
      </c>
      <c r="B406" s="30">
        <v>202110892000535</v>
      </c>
      <c r="C406" s="16">
        <v>44250</v>
      </c>
      <c r="D406" s="15" t="s">
        <v>232</v>
      </c>
      <c r="E406" s="17">
        <v>21717.94</v>
      </c>
      <c r="F406" s="17">
        <v>0</v>
      </c>
      <c r="G406" s="24"/>
      <c r="H406" s="24"/>
      <c r="I406" s="60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</row>
    <row r="407" spans="1:56" s="4" customFormat="1" ht="12.75" customHeight="1">
      <c r="A407" s="14" t="s">
        <v>37</v>
      </c>
      <c r="B407" s="30">
        <v>202110892000911</v>
      </c>
      <c r="C407" s="16">
        <v>44279</v>
      </c>
      <c r="D407" s="15" t="s">
        <v>233</v>
      </c>
      <c r="E407" s="17">
        <v>4527.44</v>
      </c>
      <c r="F407" s="17">
        <v>0</v>
      </c>
      <c r="G407" s="24"/>
      <c r="H407" s="24"/>
      <c r="I407" s="60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</row>
    <row r="408" spans="1:56" s="4" customFormat="1" ht="12.75" customHeight="1">
      <c r="A408" s="14" t="s">
        <v>37</v>
      </c>
      <c r="B408" s="30">
        <v>202110892000911</v>
      </c>
      <c r="C408" s="16">
        <v>44279</v>
      </c>
      <c r="D408" s="15" t="s">
        <v>234</v>
      </c>
      <c r="E408" s="17">
        <v>21702.96</v>
      </c>
      <c r="F408" s="17">
        <v>0</v>
      </c>
      <c r="G408" s="24"/>
      <c r="H408" s="24"/>
      <c r="I408" s="60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</row>
    <row r="409" spans="1:56" s="4" customFormat="1" ht="12.75" customHeight="1">
      <c r="A409" s="14" t="s">
        <v>37</v>
      </c>
      <c r="B409" s="30">
        <v>202110892001233</v>
      </c>
      <c r="C409" s="16">
        <v>44313</v>
      </c>
      <c r="D409" s="15" t="s">
        <v>235</v>
      </c>
      <c r="E409" s="17">
        <v>4799.84</v>
      </c>
      <c r="F409" s="17">
        <v>0</v>
      </c>
      <c r="G409" s="24"/>
      <c r="H409" s="24"/>
      <c r="I409" s="60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</row>
    <row r="410" spans="1:56" s="4" customFormat="1" ht="12.75" customHeight="1">
      <c r="A410" s="14" t="s">
        <v>37</v>
      </c>
      <c r="B410" s="30">
        <v>202110892001233</v>
      </c>
      <c r="C410" s="16">
        <v>44313</v>
      </c>
      <c r="D410" s="15" t="s">
        <v>236</v>
      </c>
      <c r="E410" s="17">
        <v>21779.23</v>
      </c>
      <c r="F410" s="17">
        <v>0</v>
      </c>
      <c r="G410" s="24"/>
      <c r="H410" s="24"/>
      <c r="I410" s="60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</row>
    <row r="411" spans="1:56" s="4" customFormat="1" ht="12.75" customHeight="1">
      <c r="A411" s="14" t="s">
        <v>37</v>
      </c>
      <c r="B411" s="30">
        <v>202110892001557</v>
      </c>
      <c r="C411" s="16">
        <v>44341</v>
      </c>
      <c r="D411" s="15" t="s">
        <v>237</v>
      </c>
      <c r="E411" s="17">
        <v>5558.97</v>
      </c>
      <c r="F411" s="17">
        <v>0</v>
      </c>
      <c r="G411" s="24"/>
      <c r="H411" s="24"/>
      <c r="I411" s="60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</row>
    <row r="412" spans="1:56" s="4" customFormat="1" ht="12.75" customHeight="1">
      <c r="A412" s="14" t="s">
        <v>37</v>
      </c>
      <c r="B412" s="30">
        <v>202110892001557</v>
      </c>
      <c r="C412" s="16">
        <v>44341</v>
      </c>
      <c r="D412" s="15" t="s">
        <v>238</v>
      </c>
      <c r="E412" s="17">
        <v>21918.53</v>
      </c>
      <c r="F412" s="17">
        <v>0</v>
      </c>
      <c r="G412" s="24"/>
      <c r="H412" s="24"/>
      <c r="I412" s="60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</row>
    <row r="413" spans="1:56" s="4" customFormat="1" ht="12.75" customHeight="1">
      <c r="A413" s="14" t="s">
        <v>37</v>
      </c>
      <c r="B413" s="30">
        <v>202110892001987</v>
      </c>
      <c r="C413" s="16">
        <v>44371</v>
      </c>
      <c r="D413" s="15" t="s">
        <v>239</v>
      </c>
      <c r="E413" s="17">
        <v>5164.36</v>
      </c>
      <c r="F413" s="17">
        <v>0</v>
      </c>
      <c r="G413" s="24"/>
      <c r="H413" s="24"/>
      <c r="I413" s="60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</row>
    <row r="414" spans="1:56" s="4" customFormat="1" ht="12.75" customHeight="1">
      <c r="A414" s="14" t="s">
        <v>37</v>
      </c>
      <c r="B414" s="30">
        <v>202110892001987</v>
      </c>
      <c r="C414" s="16">
        <v>44371</v>
      </c>
      <c r="D414" s="15" t="s">
        <v>240</v>
      </c>
      <c r="E414" s="17">
        <v>22294.59</v>
      </c>
      <c r="F414" s="17">
        <v>0</v>
      </c>
      <c r="G414" s="24"/>
      <c r="H414" s="24"/>
      <c r="I414" s="60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</row>
    <row r="415" spans="1:56" s="4" customFormat="1" ht="12.75" customHeight="1">
      <c r="A415" s="14" t="s">
        <v>37</v>
      </c>
      <c r="B415" s="30">
        <v>202110892002509</v>
      </c>
      <c r="C415" s="16">
        <v>44404</v>
      </c>
      <c r="D415" s="15" t="s">
        <v>241</v>
      </c>
      <c r="E415" s="17">
        <v>5548.94</v>
      </c>
      <c r="F415" s="17">
        <v>0</v>
      </c>
      <c r="G415" s="24"/>
      <c r="H415" s="24"/>
      <c r="I415" s="60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</row>
    <row r="416" spans="1:56" s="4" customFormat="1" ht="12.75" customHeight="1">
      <c r="A416" s="14" t="s">
        <v>37</v>
      </c>
      <c r="B416" s="30">
        <v>202110892002509</v>
      </c>
      <c r="C416" s="16">
        <v>44404</v>
      </c>
      <c r="D416" s="15" t="s">
        <v>242</v>
      </c>
      <c r="E416" s="17">
        <v>22343.62</v>
      </c>
      <c r="F416" s="17">
        <v>0</v>
      </c>
      <c r="G416" s="24"/>
      <c r="H416" s="24"/>
      <c r="I416" s="60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</row>
    <row r="417" spans="1:56" s="4" customFormat="1" ht="12.75" customHeight="1">
      <c r="A417" s="14" t="s">
        <v>37</v>
      </c>
      <c r="B417" s="30">
        <v>202110892002887</v>
      </c>
      <c r="C417" s="16">
        <v>44433</v>
      </c>
      <c r="D417" s="15" t="s">
        <v>243</v>
      </c>
      <c r="E417" s="17">
        <v>5548.94</v>
      </c>
      <c r="F417" s="17">
        <v>0</v>
      </c>
      <c r="G417" s="24"/>
      <c r="H417" s="24"/>
      <c r="I417" s="60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</row>
    <row r="418" spans="1:56" s="4" customFormat="1" ht="12.75" customHeight="1">
      <c r="A418" s="14" t="s">
        <v>37</v>
      </c>
      <c r="B418" s="30">
        <v>202110892002887</v>
      </c>
      <c r="C418" s="16">
        <v>44433</v>
      </c>
      <c r="D418" s="15" t="s">
        <v>244</v>
      </c>
      <c r="E418" s="17">
        <v>22343.62</v>
      </c>
      <c r="F418" s="17">
        <v>0</v>
      </c>
      <c r="G418" s="24"/>
      <c r="H418" s="24"/>
      <c r="I418" s="60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</row>
    <row r="419" spans="1:56" s="4" customFormat="1" ht="12.75" customHeight="1">
      <c r="A419" s="14" t="s">
        <v>37</v>
      </c>
      <c r="B419" s="30">
        <v>202110892003295</v>
      </c>
      <c r="C419" s="16">
        <v>44466</v>
      </c>
      <c r="D419" s="15" t="s">
        <v>245</v>
      </c>
      <c r="E419" s="17">
        <v>5548.94</v>
      </c>
      <c r="F419" s="17">
        <v>5548.94</v>
      </c>
      <c r="G419" s="24"/>
      <c r="H419" s="24"/>
      <c r="I419" s="60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</row>
    <row r="420" spans="1:56" s="4" customFormat="1" ht="12.75" customHeight="1">
      <c r="A420" s="14" t="s">
        <v>37</v>
      </c>
      <c r="B420" s="30">
        <v>202110892003295</v>
      </c>
      <c r="C420" s="16">
        <v>44466</v>
      </c>
      <c r="D420" s="15" t="s">
        <v>246</v>
      </c>
      <c r="E420" s="17">
        <v>22343.62</v>
      </c>
      <c r="F420" s="17">
        <v>22343.62</v>
      </c>
      <c r="G420" s="24"/>
      <c r="H420" s="24"/>
      <c r="I420" s="60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</row>
    <row r="421" spans="1:56" s="4" customFormat="1" ht="12.75" customHeight="1">
      <c r="A421" s="14" t="s">
        <v>247</v>
      </c>
      <c r="B421" s="30">
        <v>202110892003295</v>
      </c>
      <c r="C421" s="16">
        <v>44466</v>
      </c>
      <c r="D421" s="15" t="s">
        <v>248</v>
      </c>
      <c r="E421" s="17">
        <v>5548.94</v>
      </c>
      <c r="F421" s="17">
        <v>5548.94</v>
      </c>
      <c r="G421" s="24"/>
      <c r="H421" s="24"/>
      <c r="I421" s="60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</row>
    <row r="422" spans="1:56" s="4" customFormat="1" ht="12.75" customHeight="1">
      <c r="A422" s="14" t="s">
        <v>247</v>
      </c>
      <c r="B422" s="30">
        <v>202110892003295</v>
      </c>
      <c r="C422" s="16">
        <v>44466</v>
      </c>
      <c r="D422" s="15" t="s">
        <v>249</v>
      </c>
      <c r="E422" s="17">
        <v>22343.62</v>
      </c>
      <c r="F422" s="17">
        <v>22343.62</v>
      </c>
      <c r="G422" s="24"/>
      <c r="H422" s="24"/>
      <c r="I422" s="60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</row>
    <row r="423" spans="1:56" s="4" customFormat="1" ht="12.75" customHeight="1">
      <c r="A423" s="14" t="s">
        <v>247</v>
      </c>
      <c r="B423" s="30">
        <v>202110892003295</v>
      </c>
      <c r="C423" s="16">
        <v>44469</v>
      </c>
      <c r="D423" s="15" t="s">
        <v>250</v>
      </c>
      <c r="E423" s="17">
        <v>5548.94</v>
      </c>
      <c r="F423" s="17">
        <v>0</v>
      </c>
      <c r="G423" s="24"/>
      <c r="H423" s="24"/>
      <c r="I423" s="60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</row>
    <row r="424" spans="1:56" s="4" customFormat="1" ht="12.75" customHeight="1">
      <c r="A424" s="14" t="s">
        <v>247</v>
      </c>
      <c r="B424" s="30">
        <v>202110892003295</v>
      </c>
      <c r="C424" s="16">
        <v>44469</v>
      </c>
      <c r="D424" s="15" t="s">
        <v>251</v>
      </c>
      <c r="E424" s="17">
        <v>22343.62</v>
      </c>
      <c r="F424" s="17">
        <v>0</v>
      </c>
      <c r="G424" s="24"/>
      <c r="H424" s="24"/>
      <c r="I424" s="60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</row>
    <row r="425" spans="1:56" s="4" customFormat="1" ht="12.75" customHeight="1">
      <c r="A425" s="14" t="s">
        <v>247</v>
      </c>
      <c r="B425" s="30">
        <v>202110892003836</v>
      </c>
      <c r="C425" s="16">
        <v>44491</v>
      </c>
      <c r="D425" s="15" t="s">
        <v>252</v>
      </c>
      <c r="E425" s="17">
        <v>5548.94</v>
      </c>
      <c r="F425" s="17">
        <v>0</v>
      </c>
      <c r="G425" s="24"/>
      <c r="H425" s="24"/>
      <c r="I425" s="60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</row>
    <row r="426" spans="1:56" s="4" customFormat="1" ht="12.75" customHeight="1">
      <c r="A426" s="14" t="s">
        <v>247</v>
      </c>
      <c r="B426" s="30">
        <v>202110892003836</v>
      </c>
      <c r="C426" s="16">
        <v>44491</v>
      </c>
      <c r="D426" s="15" t="s">
        <v>253</v>
      </c>
      <c r="E426" s="17">
        <v>22404.04</v>
      </c>
      <c r="F426" s="17">
        <v>0</v>
      </c>
      <c r="G426" s="24"/>
      <c r="H426" s="24"/>
      <c r="I426" s="60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</row>
    <row r="427" spans="1:56" s="4" customFormat="1" ht="12.75" customHeight="1">
      <c r="A427" s="14" t="s">
        <v>247</v>
      </c>
      <c r="B427" s="30">
        <v>202110892004317</v>
      </c>
      <c r="C427" s="16">
        <v>44525</v>
      </c>
      <c r="D427" s="15" t="s">
        <v>254</v>
      </c>
      <c r="E427" s="17">
        <v>5923.34</v>
      </c>
      <c r="F427" s="17">
        <v>0</v>
      </c>
      <c r="G427" s="24"/>
      <c r="H427" s="24"/>
      <c r="I427" s="60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</row>
    <row r="428" spans="1:56" s="4" customFormat="1" ht="12.75" customHeight="1">
      <c r="A428" s="14" t="s">
        <v>247</v>
      </c>
      <c r="B428" s="30">
        <v>202110892004317</v>
      </c>
      <c r="C428" s="16">
        <v>44525</v>
      </c>
      <c r="D428" s="15" t="s">
        <v>255</v>
      </c>
      <c r="E428" s="17">
        <v>22404.04</v>
      </c>
      <c r="F428" s="17">
        <v>0</v>
      </c>
      <c r="G428" s="24"/>
      <c r="H428" s="24"/>
      <c r="I428" s="60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</row>
    <row r="429" spans="1:56" s="4" customFormat="1" ht="12.75" customHeight="1">
      <c r="A429" s="14" t="s">
        <v>247</v>
      </c>
      <c r="B429" s="30">
        <v>202110892004674</v>
      </c>
      <c r="C429" s="16">
        <v>44546</v>
      </c>
      <c r="D429" s="15" t="s">
        <v>256</v>
      </c>
      <c r="E429" s="17">
        <v>5923.34</v>
      </c>
      <c r="F429" s="17">
        <v>0</v>
      </c>
      <c r="G429" s="24"/>
      <c r="H429" s="24"/>
      <c r="I429" s="60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</row>
    <row r="430" spans="1:56" s="4" customFormat="1" ht="12.75" customHeight="1">
      <c r="A430" s="14" t="s">
        <v>247</v>
      </c>
      <c r="B430" s="30">
        <v>202110892004674</v>
      </c>
      <c r="C430" s="16">
        <v>44546</v>
      </c>
      <c r="D430" s="15" t="s">
        <v>257</v>
      </c>
      <c r="E430" s="17">
        <v>22404.04</v>
      </c>
      <c r="F430" s="17">
        <v>0</v>
      </c>
      <c r="G430" s="24"/>
      <c r="H430" s="24"/>
      <c r="I430" s="60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</row>
    <row r="431" spans="1:56" s="4" customFormat="1" ht="15" customHeight="1">
      <c r="A431" s="10"/>
      <c r="B431" s="10"/>
      <c r="C431" s="10"/>
      <c r="D431" s="15" t="s">
        <v>23</v>
      </c>
      <c r="E431" s="20">
        <f>SUM(E403:E430)</f>
        <v>384831.37</v>
      </c>
      <c r="F431" s="20">
        <f>SUM(F403:F430)</f>
        <v>55785.119999999995</v>
      </c>
      <c r="G431" s="14" t="s">
        <v>18</v>
      </c>
      <c r="H431" s="14" t="s">
        <v>19</v>
      </c>
      <c r="I431" s="60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</row>
    <row r="432" spans="1:56" s="4" customFormat="1" ht="18" customHeight="1">
      <c r="A432" s="10"/>
      <c r="B432" s="10"/>
      <c r="C432" s="10"/>
      <c r="D432" s="10"/>
      <c r="E432" s="10"/>
      <c r="F432" s="10"/>
      <c r="G432" s="19">
        <v>4161.69</v>
      </c>
      <c r="H432" s="19" t="e">
        <f>#REF!-G432</f>
        <v>#REF!</v>
      </c>
      <c r="I432" s="60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</row>
    <row r="433" spans="1:56" s="4" customFormat="1" ht="18.75" customHeight="1">
      <c r="A433" s="399" t="s">
        <v>258</v>
      </c>
      <c r="B433" s="399"/>
      <c r="C433" s="399"/>
      <c r="D433" s="399"/>
      <c r="E433" s="399"/>
      <c r="F433" s="399"/>
      <c r="G433" s="61"/>
      <c r="H433" s="61"/>
      <c r="I433" s="60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</row>
    <row r="434" spans="1:56" s="4" customFormat="1" ht="24" customHeight="1">
      <c r="A434" s="13" t="s">
        <v>12</v>
      </c>
      <c r="B434" s="13" t="s">
        <v>13</v>
      </c>
      <c r="C434" s="13" t="s">
        <v>14</v>
      </c>
      <c r="D434" s="13" t="s">
        <v>15</v>
      </c>
      <c r="E434" s="13" t="s">
        <v>16</v>
      </c>
      <c r="F434" s="13" t="s">
        <v>17</v>
      </c>
      <c r="G434" s="61"/>
      <c r="H434" s="61"/>
      <c r="I434" s="60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</row>
    <row r="435" spans="1:56" s="4" customFormat="1" ht="12.75" customHeight="1">
      <c r="A435" s="14" t="s">
        <v>37</v>
      </c>
      <c r="B435" s="30">
        <v>202110892000206</v>
      </c>
      <c r="C435" s="16">
        <v>44218</v>
      </c>
      <c r="D435" s="15" t="s">
        <v>259</v>
      </c>
      <c r="E435" s="17">
        <v>1489.46</v>
      </c>
      <c r="F435" s="17">
        <v>0</v>
      </c>
      <c r="G435" s="24"/>
      <c r="H435" s="24"/>
      <c r="I435" s="60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</row>
    <row r="436" spans="1:56" s="4" customFormat="1" ht="12.75" customHeight="1">
      <c r="A436" s="14" t="s">
        <v>37</v>
      </c>
      <c r="B436" s="30">
        <v>202110892000535</v>
      </c>
      <c r="C436" s="16">
        <v>44250</v>
      </c>
      <c r="D436" s="15" t="s">
        <v>260</v>
      </c>
      <c r="E436" s="17">
        <v>89.82</v>
      </c>
      <c r="F436" s="17">
        <v>0</v>
      </c>
      <c r="G436" s="24"/>
      <c r="H436" s="24"/>
      <c r="I436" s="60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</row>
    <row r="437" spans="1:56" s="4" customFormat="1" ht="12.75" customHeight="1">
      <c r="A437" s="14" t="s">
        <v>37</v>
      </c>
      <c r="B437" s="30">
        <v>202110892000535</v>
      </c>
      <c r="C437" s="16">
        <v>44250</v>
      </c>
      <c r="D437" s="15" t="s">
        <v>261</v>
      </c>
      <c r="E437" s="17">
        <v>1489.46</v>
      </c>
      <c r="F437" s="17">
        <v>0</v>
      </c>
      <c r="G437" s="24"/>
      <c r="H437" s="24"/>
      <c r="I437" s="60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</row>
    <row r="438" spans="1:56" s="4" customFormat="1" ht="12.75" customHeight="1">
      <c r="A438" s="14" t="s">
        <v>37</v>
      </c>
      <c r="B438" s="30">
        <v>202110892000911</v>
      </c>
      <c r="C438" s="16">
        <v>44279</v>
      </c>
      <c r="D438" s="15" t="s">
        <v>262</v>
      </c>
      <c r="E438" s="17">
        <v>89.82</v>
      </c>
      <c r="F438" s="17">
        <v>0</v>
      </c>
      <c r="G438" s="24"/>
      <c r="H438" s="24"/>
      <c r="I438" s="60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</row>
    <row r="439" spans="1:56" s="4" customFormat="1" ht="12.75" customHeight="1">
      <c r="A439" s="14" t="s">
        <v>37</v>
      </c>
      <c r="B439" s="30">
        <v>202110892000911</v>
      </c>
      <c r="C439" s="16">
        <v>44279</v>
      </c>
      <c r="D439" s="15" t="s">
        <v>262</v>
      </c>
      <c r="E439" s="17">
        <v>1489.46</v>
      </c>
      <c r="F439" s="17">
        <v>0</v>
      </c>
      <c r="G439" s="24"/>
      <c r="H439" s="24"/>
      <c r="I439" s="60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</row>
    <row r="440" spans="1:56" s="4" customFormat="1" ht="12.75" customHeight="1">
      <c r="A440" s="14" t="s">
        <v>37</v>
      </c>
      <c r="B440" s="30">
        <v>202110892001233</v>
      </c>
      <c r="C440" s="16">
        <v>44312</v>
      </c>
      <c r="D440" s="15" t="s">
        <v>263</v>
      </c>
      <c r="E440" s="17">
        <v>89.82</v>
      </c>
      <c r="F440" s="17">
        <v>0</v>
      </c>
      <c r="G440" s="24"/>
      <c r="H440" s="24"/>
      <c r="I440" s="60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</row>
    <row r="441" spans="1:56" s="4" customFormat="1" ht="12.75" customHeight="1">
      <c r="A441" s="14" t="s">
        <v>37</v>
      </c>
      <c r="B441" s="30">
        <v>202110892001233</v>
      </c>
      <c r="C441" s="16">
        <v>44312</v>
      </c>
      <c r="D441" s="15" t="s">
        <v>264</v>
      </c>
      <c r="E441" s="17">
        <v>1489.46</v>
      </c>
      <c r="F441" s="17">
        <v>0</v>
      </c>
      <c r="G441" s="24"/>
      <c r="H441" s="24"/>
      <c r="I441" s="60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</row>
    <row r="442" spans="1:56" s="4" customFormat="1" ht="12.75" customHeight="1">
      <c r="A442" s="14" t="s">
        <v>37</v>
      </c>
      <c r="B442" s="30">
        <v>202110892001557</v>
      </c>
      <c r="C442" s="16">
        <v>44341</v>
      </c>
      <c r="D442" s="15" t="s">
        <v>265</v>
      </c>
      <c r="E442" s="17">
        <v>89.82</v>
      </c>
      <c r="F442" s="17">
        <v>0</v>
      </c>
      <c r="G442" s="24"/>
      <c r="H442" s="24"/>
      <c r="I442" s="60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</row>
    <row r="443" spans="1:56" s="4" customFormat="1" ht="12.75" customHeight="1">
      <c r="A443" s="14" t="s">
        <v>37</v>
      </c>
      <c r="B443" s="30">
        <v>202110892001557</v>
      </c>
      <c r="C443" s="16">
        <v>44341</v>
      </c>
      <c r="D443" s="15" t="s">
        <v>266</v>
      </c>
      <c r="E443" s="17">
        <v>1489.46</v>
      </c>
      <c r="F443" s="17">
        <v>0</v>
      </c>
      <c r="G443" s="24"/>
      <c r="H443" s="24"/>
      <c r="I443" s="60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</row>
    <row r="444" spans="1:56" s="4" customFormat="1" ht="12.75" customHeight="1">
      <c r="A444" s="14" t="s">
        <v>37</v>
      </c>
      <c r="B444" s="30">
        <v>202110892001987</v>
      </c>
      <c r="C444" s="16">
        <v>44371</v>
      </c>
      <c r="D444" s="15" t="s">
        <v>267</v>
      </c>
      <c r="E444" s="17">
        <v>89.82</v>
      </c>
      <c r="F444" s="17">
        <v>0</v>
      </c>
      <c r="G444" s="24"/>
      <c r="H444" s="24"/>
      <c r="I444" s="60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</row>
    <row r="445" spans="1:56" s="4" customFormat="1" ht="12.75" customHeight="1">
      <c r="A445" s="14" t="s">
        <v>37</v>
      </c>
      <c r="B445" s="30">
        <v>202110892001987</v>
      </c>
      <c r="C445" s="16">
        <v>44371</v>
      </c>
      <c r="D445" s="15" t="s">
        <v>268</v>
      </c>
      <c r="E445" s="17">
        <v>1489.46</v>
      </c>
      <c r="F445" s="17">
        <v>0</v>
      </c>
      <c r="G445" s="24"/>
      <c r="H445" s="24"/>
      <c r="I445" s="60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</row>
    <row r="446" spans="1:56" s="4" customFormat="1" ht="12.75" customHeight="1">
      <c r="A446" s="14" t="s">
        <v>37</v>
      </c>
      <c r="B446" s="30">
        <v>202110892002509</v>
      </c>
      <c r="C446" s="16">
        <v>44404</v>
      </c>
      <c r="D446" s="15" t="s">
        <v>269</v>
      </c>
      <c r="E446" s="17">
        <v>89.82</v>
      </c>
      <c r="F446" s="17">
        <v>0</v>
      </c>
      <c r="G446" s="24"/>
      <c r="H446" s="24"/>
      <c r="I446" s="60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</row>
    <row r="447" spans="1:56" s="4" customFormat="1" ht="12.75" customHeight="1">
      <c r="A447" s="14" t="s">
        <v>37</v>
      </c>
      <c r="B447" s="30">
        <v>202110892002509</v>
      </c>
      <c r="C447" s="16">
        <v>44404</v>
      </c>
      <c r="D447" s="15" t="s">
        <v>270</v>
      </c>
      <c r="E447" s="17">
        <v>1489.46</v>
      </c>
      <c r="F447" s="17">
        <v>0</v>
      </c>
      <c r="G447" s="24"/>
      <c r="H447" s="24"/>
      <c r="I447" s="60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</row>
    <row r="448" spans="1:56" s="4" customFormat="1" ht="12.75" customHeight="1">
      <c r="A448" s="14" t="s">
        <v>37</v>
      </c>
      <c r="B448" s="30">
        <v>202110892002887</v>
      </c>
      <c r="C448" s="16">
        <v>44432</v>
      </c>
      <c r="D448" s="15" t="s">
        <v>271</v>
      </c>
      <c r="E448" s="17">
        <v>89.82</v>
      </c>
      <c r="F448" s="17">
        <v>0</v>
      </c>
      <c r="G448" s="24"/>
      <c r="H448" s="24"/>
      <c r="I448" s="60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</row>
    <row r="449" spans="1:56" s="4" customFormat="1" ht="12.75" customHeight="1">
      <c r="A449" s="14" t="s">
        <v>37</v>
      </c>
      <c r="B449" s="30">
        <v>202110892002887</v>
      </c>
      <c r="C449" s="16">
        <v>44432</v>
      </c>
      <c r="D449" s="15" t="s">
        <v>272</v>
      </c>
      <c r="E449" s="17">
        <v>1489.46</v>
      </c>
      <c r="F449" s="17">
        <v>0</v>
      </c>
      <c r="G449" s="24"/>
      <c r="H449" s="24"/>
      <c r="I449" s="60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</row>
    <row r="450" spans="1:56" s="4" customFormat="1" ht="12.75" customHeight="1">
      <c r="A450" s="14" t="s">
        <v>37</v>
      </c>
      <c r="B450" s="30">
        <v>202110892003295</v>
      </c>
      <c r="C450" s="16">
        <v>44465</v>
      </c>
      <c r="D450" s="15" t="s">
        <v>273</v>
      </c>
      <c r="E450" s="17">
        <v>89.82</v>
      </c>
      <c r="F450" s="17">
        <v>0</v>
      </c>
      <c r="G450" s="24"/>
      <c r="H450" s="24"/>
      <c r="I450" s="60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</row>
    <row r="451" spans="1:56" s="4" customFormat="1" ht="12.75" customHeight="1">
      <c r="A451" s="14" t="s">
        <v>37</v>
      </c>
      <c r="B451" s="30">
        <v>202110892003295</v>
      </c>
      <c r="C451" s="16">
        <v>44465</v>
      </c>
      <c r="D451" s="15" t="s">
        <v>274</v>
      </c>
      <c r="E451" s="17">
        <v>1489.46</v>
      </c>
      <c r="F451" s="17">
        <v>0</v>
      </c>
      <c r="G451" s="24"/>
      <c r="H451" s="24"/>
      <c r="I451" s="60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</row>
    <row r="452" spans="1:56" s="4" customFormat="1" ht="12.75" customHeight="1">
      <c r="A452" s="14" t="s">
        <v>37</v>
      </c>
      <c r="B452" s="30">
        <v>202110892003836</v>
      </c>
      <c r="C452" s="16">
        <v>44491</v>
      </c>
      <c r="D452" s="15" t="s">
        <v>275</v>
      </c>
      <c r="E452" s="17">
        <v>89.82</v>
      </c>
      <c r="F452" s="17">
        <v>0</v>
      </c>
      <c r="G452" s="24"/>
      <c r="H452" s="24"/>
      <c r="I452" s="60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</row>
    <row r="453" spans="1:56" s="4" customFormat="1" ht="12.75" customHeight="1">
      <c r="A453" s="14" t="s">
        <v>37</v>
      </c>
      <c r="B453" s="30">
        <v>202110892003836</v>
      </c>
      <c r="C453" s="16">
        <v>44491</v>
      </c>
      <c r="D453" s="15" t="s">
        <v>276</v>
      </c>
      <c r="E453" s="17">
        <v>1589.52</v>
      </c>
      <c r="F453" s="17">
        <v>0</v>
      </c>
      <c r="G453" s="24"/>
      <c r="H453" s="24"/>
      <c r="I453" s="60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</row>
    <row r="454" spans="1:56" s="4" customFormat="1" ht="12.75" customHeight="1">
      <c r="A454" s="14" t="s">
        <v>37</v>
      </c>
      <c r="B454" s="30">
        <v>202110892004317</v>
      </c>
      <c r="C454" s="16">
        <v>44524</v>
      </c>
      <c r="D454" s="15" t="s">
        <v>277</v>
      </c>
      <c r="E454" s="17">
        <v>89.82</v>
      </c>
      <c r="F454" s="17">
        <v>0</v>
      </c>
      <c r="G454" s="24"/>
      <c r="H454" s="24"/>
      <c r="I454" s="60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</row>
    <row r="455" spans="1:56" s="4" customFormat="1" ht="12.75" customHeight="1">
      <c r="A455" s="14" t="s">
        <v>37</v>
      </c>
      <c r="B455" s="30">
        <v>202110892004317</v>
      </c>
      <c r="C455" s="16">
        <v>44524</v>
      </c>
      <c r="D455" s="15" t="s">
        <v>278</v>
      </c>
      <c r="E455" s="17">
        <v>1589.52</v>
      </c>
      <c r="F455" s="17">
        <v>0</v>
      </c>
      <c r="G455" s="24"/>
      <c r="H455" s="24"/>
      <c r="I455" s="60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</row>
    <row r="456" spans="1:56" s="4" customFormat="1" ht="12.75" customHeight="1">
      <c r="A456" s="14" t="s">
        <v>37</v>
      </c>
      <c r="B456" s="30">
        <v>202110892004674</v>
      </c>
      <c r="C456" s="16">
        <v>44545</v>
      </c>
      <c r="D456" s="15" t="s">
        <v>279</v>
      </c>
      <c r="E456" s="17">
        <v>89.82</v>
      </c>
      <c r="F456" s="17">
        <v>0</v>
      </c>
      <c r="G456" s="24"/>
      <c r="H456" s="24"/>
      <c r="I456" s="60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</row>
    <row r="457" spans="1:56" s="4" customFormat="1" ht="12.75" customHeight="1">
      <c r="A457" s="14" t="s">
        <v>37</v>
      </c>
      <c r="B457" s="30">
        <v>202110892004674</v>
      </c>
      <c r="C457" s="16">
        <v>44545</v>
      </c>
      <c r="D457" s="15" t="s">
        <v>280</v>
      </c>
      <c r="E457" s="17">
        <v>1589.52</v>
      </c>
      <c r="F457" s="17">
        <v>0</v>
      </c>
      <c r="G457" s="24"/>
      <c r="H457" s="24"/>
      <c r="I457" s="60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</row>
    <row r="458" spans="1:56" s="4" customFormat="1" ht="15" customHeight="1">
      <c r="A458" s="28"/>
      <c r="B458" s="33"/>
      <c r="C458" s="36"/>
      <c r="D458" s="15" t="s">
        <v>23</v>
      </c>
      <c r="E458" s="20">
        <f>SUM(E435:E457)</f>
        <v>19161.719999999998</v>
      </c>
      <c r="F458" s="20">
        <f>SUM(F435:F457)</f>
        <v>0</v>
      </c>
      <c r="G458" s="14" t="s">
        <v>18</v>
      </c>
      <c r="H458" s="14" t="s">
        <v>19</v>
      </c>
      <c r="I458" s="60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</row>
    <row r="459" spans="1:56" s="4" customFormat="1" ht="18" customHeight="1">
      <c r="A459" s="28"/>
      <c r="B459" s="33"/>
      <c r="C459" s="36"/>
      <c r="D459" s="33"/>
      <c r="E459" s="38"/>
      <c r="F459" s="38"/>
      <c r="G459" s="19">
        <v>4161.69</v>
      </c>
      <c r="H459" s="19" t="e">
        <f>#REF!-G459</f>
        <v>#REF!</v>
      </c>
      <c r="I459" s="60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</row>
    <row r="460" spans="1:56" s="4" customFormat="1" ht="18.75" customHeight="1">
      <c r="A460" s="399" t="s">
        <v>281</v>
      </c>
      <c r="B460" s="399"/>
      <c r="C460" s="399"/>
      <c r="D460" s="399"/>
      <c r="E460" s="399"/>
      <c r="F460" s="399"/>
      <c r="G460" s="27">
        <v>4161.69</v>
      </c>
      <c r="H460" s="19" t="e">
        <f>#REF!-G460</f>
        <v>#REF!</v>
      </c>
      <c r="I460" s="60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</row>
    <row r="461" spans="1:56" s="4" customFormat="1" ht="24" customHeight="1">
      <c r="A461" s="13" t="s">
        <v>12</v>
      </c>
      <c r="B461" s="13" t="s">
        <v>13</v>
      </c>
      <c r="C461" s="13" t="s">
        <v>14</v>
      </c>
      <c r="D461" s="13" t="s">
        <v>15</v>
      </c>
      <c r="E461" s="13" t="s">
        <v>16</v>
      </c>
      <c r="F461" s="13" t="s">
        <v>17</v>
      </c>
      <c r="G461" s="61"/>
      <c r="H461" s="61"/>
      <c r="I461" s="60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</row>
    <row r="462" spans="1:56" s="4" customFormat="1" ht="12.75" customHeight="1">
      <c r="A462" s="14" t="s">
        <v>37</v>
      </c>
      <c r="B462" s="30">
        <v>202110892000535</v>
      </c>
      <c r="C462" s="16">
        <v>44250</v>
      </c>
      <c r="D462" s="15" t="s">
        <v>282</v>
      </c>
      <c r="E462" s="17">
        <v>1234.83</v>
      </c>
      <c r="F462" s="17">
        <v>0</v>
      </c>
      <c r="G462" s="24"/>
      <c r="H462" s="24"/>
      <c r="I462" s="2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</row>
    <row r="463" spans="1:56" s="4" customFormat="1" ht="12.75" customHeight="1">
      <c r="A463" s="14" t="s">
        <v>37</v>
      </c>
      <c r="B463" s="30">
        <v>202110892001233</v>
      </c>
      <c r="C463" s="16">
        <v>44312</v>
      </c>
      <c r="D463" s="15" t="s">
        <v>283</v>
      </c>
      <c r="E463" s="17">
        <v>2301.49</v>
      </c>
      <c r="F463" s="17">
        <v>0</v>
      </c>
      <c r="G463" s="24"/>
      <c r="H463" s="24"/>
      <c r="I463" s="2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</row>
    <row r="464" spans="1:56" s="4" customFormat="1" ht="12.75" customHeight="1">
      <c r="A464" s="14" t="s">
        <v>37</v>
      </c>
      <c r="B464" s="30">
        <v>202110892001557</v>
      </c>
      <c r="C464" s="16">
        <v>44341</v>
      </c>
      <c r="D464" s="15" t="s">
        <v>284</v>
      </c>
      <c r="E464" s="17">
        <v>6596.35</v>
      </c>
      <c r="F464" s="17">
        <v>0</v>
      </c>
      <c r="G464" s="24"/>
      <c r="H464" s="24"/>
      <c r="I464" s="2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</row>
    <row r="465" spans="1:56" s="4" customFormat="1" ht="12.75" customHeight="1">
      <c r="A465" s="14" t="s">
        <v>37</v>
      </c>
      <c r="B465" s="30">
        <v>202110892004674</v>
      </c>
      <c r="C465" s="16">
        <v>44545</v>
      </c>
      <c r="D465" s="15" t="s">
        <v>285</v>
      </c>
      <c r="E465" s="17">
        <v>2301.49</v>
      </c>
      <c r="F465" s="17">
        <v>0</v>
      </c>
      <c r="G465" s="24"/>
      <c r="H465" s="24"/>
      <c r="I465" s="2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</row>
    <row r="466" spans="1:56" s="4" customFormat="1" ht="15" customHeight="1">
      <c r="A466" s="28"/>
      <c r="B466" s="33"/>
      <c r="C466" s="36"/>
      <c r="D466" s="15" t="s">
        <v>23</v>
      </c>
      <c r="E466" s="20">
        <f>SUM(E462:E465)</f>
        <v>12434.16</v>
      </c>
      <c r="F466" s="20">
        <f>SUM(F462:BD464)</f>
        <v>0</v>
      </c>
      <c r="G466" s="14" t="s">
        <v>18</v>
      </c>
      <c r="H466" s="14" t="s">
        <v>19</v>
      </c>
      <c r="I466" s="37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</row>
    <row r="467" spans="1:57" s="4" customFormat="1" ht="18" customHeight="1">
      <c r="A467" s="10"/>
      <c r="B467" s="10"/>
      <c r="C467" s="10"/>
      <c r="D467" s="10"/>
      <c r="E467" s="10"/>
      <c r="F467" s="10"/>
      <c r="G467" s="19" t="e">
        <f>NA()</f>
        <v>#N/A</v>
      </c>
      <c r="H467" s="19">
        <v>0</v>
      </c>
      <c r="I467" s="39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3"/>
    </row>
    <row r="468" spans="1:57" s="4" customFormat="1" ht="18.75" customHeight="1">
      <c r="A468" s="399" t="s">
        <v>286</v>
      </c>
      <c r="B468" s="399"/>
      <c r="C468" s="399"/>
      <c r="D468" s="399"/>
      <c r="E468" s="399"/>
      <c r="F468" s="399"/>
      <c r="G468" s="27">
        <v>255.16</v>
      </c>
      <c r="H468" s="19" t="e">
        <f>NA()</f>
        <v>#N/A</v>
      </c>
      <c r="I468" s="40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397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3"/>
    </row>
    <row r="469" spans="1:57" s="4" customFormat="1" ht="24" customHeight="1">
      <c r="A469" s="13" t="s">
        <v>12</v>
      </c>
      <c r="B469" s="13" t="s">
        <v>13</v>
      </c>
      <c r="C469" s="13" t="s">
        <v>14</v>
      </c>
      <c r="D469" s="13" t="s">
        <v>15</v>
      </c>
      <c r="E469" s="13" t="s">
        <v>16</v>
      </c>
      <c r="F469" s="13" t="s">
        <v>17</v>
      </c>
      <c r="G469" s="19">
        <v>94.72</v>
      </c>
      <c r="H469" s="19" t="e">
        <f>NA()</f>
        <v>#N/A</v>
      </c>
      <c r="I469" s="40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397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3"/>
    </row>
    <row r="470" spans="1:56" s="4" customFormat="1" ht="12.75" customHeight="1">
      <c r="A470" s="14" t="s">
        <v>37</v>
      </c>
      <c r="B470" s="30">
        <v>202110892000206</v>
      </c>
      <c r="C470" s="16">
        <v>44221</v>
      </c>
      <c r="D470" s="15" t="s">
        <v>287</v>
      </c>
      <c r="E470" s="17">
        <v>61839.85</v>
      </c>
      <c r="F470" s="17">
        <v>2.53</v>
      </c>
      <c r="G470" s="24"/>
      <c r="H470" s="24"/>
      <c r="I470" s="2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</row>
    <row r="471" spans="1:56" s="4" customFormat="1" ht="12.75" customHeight="1">
      <c r="A471" s="14" t="s">
        <v>37</v>
      </c>
      <c r="B471" s="30">
        <v>202110892000535</v>
      </c>
      <c r="C471" s="16">
        <v>44250</v>
      </c>
      <c r="D471" s="15" t="s">
        <v>288</v>
      </c>
      <c r="E471" s="17">
        <v>64325.94</v>
      </c>
      <c r="F471" s="17">
        <v>2.61</v>
      </c>
      <c r="G471" s="24"/>
      <c r="H471" s="24"/>
      <c r="I471" s="2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</row>
    <row r="472" spans="1:56" s="4" customFormat="1" ht="12.75" customHeight="1">
      <c r="A472" s="14" t="s">
        <v>37</v>
      </c>
      <c r="B472" s="30">
        <v>202110892000911</v>
      </c>
      <c r="C472" s="16">
        <v>44279</v>
      </c>
      <c r="D472" s="15" t="s">
        <v>289</v>
      </c>
      <c r="E472" s="17">
        <v>66170.52</v>
      </c>
      <c r="F472" s="17">
        <v>2.67</v>
      </c>
      <c r="G472" s="24"/>
      <c r="H472" s="24"/>
      <c r="I472" s="2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</row>
    <row r="473" spans="1:56" s="4" customFormat="1" ht="12.75" customHeight="1">
      <c r="A473" s="14" t="s">
        <v>37</v>
      </c>
      <c r="B473" s="30">
        <v>202110892001233</v>
      </c>
      <c r="C473" s="16">
        <v>44313</v>
      </c>
      <c r="D473" s="15" t="s">
        <v>290</v>
      </c>
      <c r="E473" s="17">
        <v>66516.15</v>
      </c>
      <c r="F473" s="17">
        <v>2.72</v>
      </c>
      <c r="G473" s="24"/>
      <c r="H473" s="24"/>
      <c r="I473" s="2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</row>
    <row r="474" spans="1:56" s="4" customFormat="1" ht="12.75" customHeight="1">
      <c r="A474" s="14" t="s">
        <v>37</v>
      </c>
      <c r="B474" s="30">
        <v>202110892001557</v>
      </c>
      <c r="C474" s="16">
        <v>44342</v>
      </c>
      <c r="D474" s="15" t="s">
        <v>291</v>
      </c>
      <c r="E474" s="17">
        <v>67719.33</v>
      </c>
      <c r="F474" s="17">
        <v>0</v>
      </c>
      <c r="G474" s="24"/>
      <c r="H474" s="24"/>
      <c r="I474" s="2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</row>
    <row r="475" spans="1:56" s="4" customFormat="1" ht="12.75" customHeight="1">
      <c r="A475" s="14" t="s">
        <v>37</v>
      </c>
      <c r="B475" s="30">
        <v>202110892001557</v>
      </c>
      <c r="C475" s="16">
        <v>44363</v>
      </c>
      <c r="D475" s="15" t="s">
        <v>292</v>
      </c>
      <c r="E475" s="17">
        <v>39.65</v>
      </c>
      <c r="F475" s="17">
        <v>0</v>
      </c>
      <c r="G475" s="24"/>
      <c r="H475" s="24"/>
      <c r="I475" s="2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</row>
    <row r="476" spans="1:56" s="4" customFormat="1" ht="12.75" customHeight="1">
      <c r="A476" s="14" t="s">
        <v>37</v>
      </c>
      <c r="B476" s="30">
        <v>202110892001987</v>
      </c>
      <c r="C476" s="16">
        <v>44371</v>
      </c>
      <c r="D476" s="15" t="s">
        <v>293</v>
      </c>
      <c r="E476" s="17">
        <v>67748.78</v>
      </c>
      <c r="F476" s="17">
        <v>0</v>
      </c>
      <c r="G476" s="24"/>
      <c r="H476" s="24"/>
      <c r="I476" s="2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</row>
    <row r="477" spans="1:56" s="4" customFormat="1" ht="12.75" customHeight="1">
      <c r="A477" s="14" t="s">
        <v>37</v>
      </c>
      <c r="B477" s="30">
        <v>202110892001987</v>
      </c>
      <c r="C477" s="16">
        <v>44393</v>
      </c>
      <c r="D477" s="15" t="s">
        <v>294</v>
      </c>
      <c r="E477" s="17">
        <v>234.79</v>
      </c>
      <c r="F477" s="17">
        <v>0</v>
      </c>
      <c r="G477" s="24"/>
      <c r="H477" s="24"/>
      <c r="I477" s="2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</row>
    <row r="478" spans="1:56" s="4" customFormat="1" ht="12.75" customHeight="1">
      <c r="A478" s="14" t="s">
        <v>37</v>
      </c>
      <c r="B478" s="30">
        <v>202110892002509</v>
      </c>
      <c r="C478" s="16">
        <v>44404</v>
      </c>
      <c r="D478" s="15" t="s">
        <v>295</v>
      </c>
      <c r="E478" s="17">
        <v>68526.63</v>
      </c>
      <c r="F478" s="17">
        <v>0</v>
      </c>
      <c r="G478" s="24"/>
      <c r="H478" s="24"/>
      <c r="I478" s="2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</row>
    <row r="479" spans="1:56" s="4" customFormat="1" ht="12.75" customHeight="1">
      <c r="A479" s="14" t="s">
        <v>37</v>
      </c>
      <c r="B479" s="30">
        <v>202110892002509</v>
      </c>
      <c r="C479" s="16">
        <v>44426</v>
      </c>
      <c r="D479" s="15" t="s">
        <v>296</v>
      </c>
      <c r="E479" s="17">
        <v>501.4</v>
      </c>
      <c r="F479" s="17">
        <v>0</v>
      </c>
      <c r="G479" s="24"/>
      <c r="H479" s="24"/>
      <c r="I479" s="2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</row>
    <row r="480" spans="1:56" s="4" customFormat="1" ht="12.75" customHeight="1">
      <c r="A480" s="14" t="s">
        <v>37</v>
      </c>
      <c r="B480" s="30">
        <v>202110892002887</v>
      </c>
      <c r="C480" s="16">
        <v>44433</v>
      </c>
      <c r="D480" s="15" t="s">
        <v>297</v>
      </c>
      <c r="E480" s="17">
        <v>69296.78</v>
      </c>
      <c r="F480" s="17">
        <v>0</v>
      </c>
      <c r="G480" s="24"/>
      <c r="H480" s="24"/>
      <c r="I480" s="2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</row>
    <row r="481" spans="1:56" s="4" customFormat="1" ht="12.75" customHeight="1">
      <c r="A481" s="14" t="s">
        <v>37</v>
      </c>
      <c r="B481" s="30">
        <v>202110892002887</v>
      </c>
      <c r="C481" s="16">
        <v>44454</v>
      </c>
      <c r="D481" s="15" t="s">
        <v>298</v>
      </c>
      <c r="E481" s="17">
        <v>288.67</v>
      </c>
      <c r="F481" s="17">
        <v>0</v>
      </c>
      <c r="G481" s="24"/>
      <c r="H481" s="24"/>
      <c r="I481" s="2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</row>
    <row r="482" spans="1:56" s="4" customFormat="1" ht="12.75" customHeight="1">
      <c r="A482" s="14" t="s">
        <v>37</v>
      </c>
      <c r="B482" s="30">
        <v>202110892003295</v>
      </c>
      <c r="C482" s="16">
        <v>44466</v>
      </c>
      <c r="D482" s="15" t="s">
        <v>299</v>
      </c>
      <c r="E482" s="17">
        <v>68386.42</v>
      </c>
      <c r="F482" s="17">
        <v>0</v>
      </c>
      <c r="G482" s="24"/>
      <c r="H482" s="24"/>
      <c r="I482" s="2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</row>
    <row r="483" spans="1:56" s="4" customFormat="1" ht="12.75" customHeight="1">
      <c r="A483" s="14" t="s">
        <v>37</v>
      </c>
      <c r="B483" s="30">
        <v>202110892003295</v>
      </c>
      <c r="C483" s="16">
        <v>44487</v>
      </c>
      <c r="D483" s="15" t="s">
        <v>300</v>
      </c>
      <c r="E483" s="17">
        <v>1791.04</v>
      </c>
      <c r="F483" s="17">
        <v>0</v>
      </c>
      <c r="G483" s="24"/>
      <c r="H483" s="24"/>
      <c r="I483" s="2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</row>
    <row r="484" spans="1:56" s="4" customFormat="1" ht="12.75" customHeight="1">
      <c r="A484" s="14" t="s">
        <v>37</v>
      </c>
      <c r="B484" s="30">
        <v>202110892003836</v>
      </c>
      <c r="C484" s="16">
        <v>44491</v>
      </c>
      <c r="D484" s="15" t="s">
        <v>301</v>
      </c>
      <c r="E484" s="17">
        <v>67932.67</v>
      </c>
      <c r="F484" s="17">
        <v>0</v>
      </c>
      <c r="G484" s="24"/>
      <c r="H484" s="24"/>
      <c r="I484" s="2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</row>
    <row r="485" spans="1:56" s="4" customFormat="1" ht="12.75" customHeight="1">
      <c r="A485" s="14" t="s">
        <v>37</v>
      </c>
      <c r="B485" s="30">
        <v>202110892003836</v>
      </c>
      <c r="C485" s="16">
        <v>44516</v>
      </c>
      <c r="D485" s="15" t="s">
        <v>302</v>
      </c>
      <c r="E485" s="17">
        <v>859.02</v>
      </c>
      <c r="F485" s="17">
        <v>0</v>
      </c>
      <c r="G485" s="24"/>
      <c r="H485" s="24"/>
      <c r="I485" s="2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</row>
    <row r="486" spans="1:56" s="4" customFormat="1" ht="12.75" customHeight="1">
      <c r="A486" s="14" t="s">
        <v>37</v>
      </c>
      <c r="B486" s="30">
        <v>202110892004317</v>
      </c>
      <c r="C486" s="16">
        <v>44525</v>
      </c>
      <c r="D486" s="15" t="s">
        <v>303</v>
      </c>
      <c r="E486" s="17">
        <v>69366.65</v>
      </c>
      <c r="F486" s="17">
        <v>0</v>
      </c>
      <c r="G486" s="24"/>
      <c r="H486" s="24"/>
      <c r="I486" s="2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</row>
    <row r="487" spans="1:56" s="4" customFormat="1" ht="12.75" customHeight="1">
      <c r="A487" s="14" t="s">
        <v>37</v>
      </c>
      <c r="B487" s="30">
        <v>202110892004317</v>
      </c>
      <c r="C487" s="16">
        <v>44545</v>
      </c>
      <c r="D487" s="15" t="s">
        <v>304</v>
      </c>
      <c r="E487" s="17">
        <v>302.62</v>
      </c>
      <c r="F487" s="17">
        <v>0</v>
      </c>
      <c r="G487" s="24"/>
      <c r="H487" s="24"/>
      <c r="I487" s="2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</row>
    <row r="488" spans="1:56" s="4" customFormat="1" ht="12.75" customHeight="1">
      <c r="A488" s="14" t="s">
        <v>37</v>
      </c>
      <c r="B488" s="30">
        <v>202110892004674</v>
      </c>
      <c r="C488" s="16">
        <v>44546</v>
      </c>
      <c r="D488" s="15" t="s">
        <v>305</v>
      </c>
      <c r="E488" s="17">
        <v>68416.23</v>
      </c>
      <c r="F488" s="17">
        <v>0</v>
      </c>
      <c r="G488" s="24"/>
      <c r="H488" s="24"/>
      <c r="I488" s="2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</row>
    <row r="489" spans="1:56" s="4" customFormat="1" ht="12.75" customHeight="1">
      <c r="A489" s="14" t="s">
        <v>37</v>
      </c>
      <c r="B489" s="30">
        <v>202110892004674</v>
      </c>
      <c r="C489" s="16">
        <v>44546</v>
      </c>
      <c r="D489" s="15" t="s">
        <v>306</v>
      </c>
      <c r="E489" s="17">
        <v>58548.52</v>
      </c>
      <c r="F489" s="17">
        <v>0</v>
      </c>
      <c r="G489" s="24"/>
      <c r="H489" s="24"/>
      <c r="I489" s="2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</row>
    <row r="490" spans="1:56" s="4" customFormat="1" ht="12.75" customHeight="1">
      <c r="A490" s="14" t="s">
        <v>37</v>
      </c>
      <c r="B490" s="30">
        <v>202110892004674</v>
      </c>
      <c r="C490" s="16">
        <v>44557</v>
      </c>
      <c r="D490" s="15" t="s">
        <v>307</v>
      </c>
      <c r="E490" s="17">
        <v>132.66</v>
      </c>
      <c r="F490" s="17">
        <v>0</v>
      </c>
      <c r="G490" s="24"/>
      <c r="H490" s="24"/>
      <c r="I490" s="2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</row>
    <row r="491" spans="1:56" s="4" customFormat="1" ht="15" customHeight="1">
      <c r="A491" s="10"/>
      <c r="B491" s="10"/>
      <c r="C491" s="10"/>
      <c r="D491" s="15" t="s">
        <v>23</v>
      </c>
      <c r="E491" s="20">
        <f>SUM(E470:E490)</f>
        <v>868944.3200000002</v>
      </c>
      <c r="F491" s="20">
        <f>SUM(F470:F490)</f>
        <v>10.53</v>
      </c>
      <c r="G491" s="14" t="s">
        <v>18</v>
      </c>
      <c r="H491" s="14" t="s">
        <v>19</v>
      </c>
      <c r="I491" s="37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</row>
    <row r="492" spans="1:56" s="4" customFormat="1" ht="18" customHeight="1">
      <c r="A492" s="10"/>
      <c r="B492" s="10"/>
      <c r="C492" s="10"/>
      <c r="D492" s="33"/>
      <c r="E492" s="9"/>
      <c r="F492" s="9"/>
      <c r="G492" s="19">
        <v>6146.3</v>
      </c>
      <c r="H492" s="19">
        <v>0</v>
      </c>
      <c r="I492" s="40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</row>
    <row r="493" spans="1:56" s="4" customFormat="1" ht="18.75" customHeight="1">
      <c r="A493" s="399" t="s">
        <v>308</v>
      </c>
      <c r="B493" s="399"/>
      <c r="C493" s="399"/>
      <c r="D493" s="399"/>
      <c r="E493" s="399"/>
      <c r="F493" s="399"/>
      <c r="G493" s="27">
        <v>6146.3</v>
      </c>
      <c r="H493" s="19">
        <v>0</v>
      </c>
      <c r="I493" s="40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</row>
    <row r="494" spans="1:56" s="4" customFormat="1" ht="24" customHeight="1">
      <c r="A494" s="13" t="s">
        <v>12</v>
      </c>
      <c r="B494" s="13" t="s">
        <v>13</v>
      </c>
      <c r="C494" s="13" t="s">
        <v>14</v>
      </c>
      <c r="D494" s="13" t="s">
        <v>15</v>
      </c>
      <c r="E494" s="13" t="s">
        <v>16</v>
      </c>
      <c r="F494" s="13" t="s">
        <v>17</v>
      </c>
      <c r="G494" s="19"/>
      <c r="H494" s="19"/>
      <c r="I494" s="40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</row>
    <row r="495" spans="1:56" s="4" customFormat="1" ht="12.75" customHeight="1">
      <c r="A495" s="14" t="s">
        <v>37</v>
      </c>
      <c r="B495" s="30">
        <v>202110892000206</v>
      </c>
      <c r="C495" s="16">
        <v>44221</v>
      </c>
      <c r="D495" s="15" t="s">
        <v>309</v>
      </c>
      <c r="E495" s="17">
        <v>7391.56</v>
      </c>
      <c r="F495" s="17">
        <v>0</v>
      </c>
      <c r="G495" s="24"/>
      <c r="H495" s="24"/>
      <c r="I495" s="2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</row>
    <row r="496" spans="1:56" s="4" customFormat="1" ht="12.75" customHeight="1">
      <c r="A496" s="14" t="s">
        <v>37</v>
      </c>
      <c r="B496" s="30">
        <v>202110892000535</v>
      </c>
      <c r="C496" s="16">
        <v>44250</v>
      </c>
      <c r="D496" s="15" t="s">
        <v>310</v>
      </c>
      <c r="E496" s="17">
        <v>9591.56</v>
      </c>
      <c r="F496" s="17">
        <v>0</v>
      </c>
      <c r="G496" s="24"/>
      <c r="H496" s="24"/>
      <c r="I496" s="2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</row>
    <row r="497" spans="1:56" s="4" customFormat="1" ht="12.75" customHeight="1">
      <c r="A497" s="14" t="s">
        <v>37</v>
      </c>
      <c r="B497" s="30">
        <v>202110892000911</v>
      </c>
      <c r="C497" s="16">
        <v>44279</v>
      </c>
      <c r="D497" s="15" t="s">
        <v>311</v>
      </c>
      <c r="E497" s="17">
        <v>9591.56</v>
      </c>
      <c r="F497" s="17">
        <v>0</v>
      </c>
      <c r="G497" s="24"/>
      <c r="H497" s="24"/>
      <c r="I497" s="2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</row>
    <row r="498" spans="1:56" s="4" customFormat="1" ht="12.75" customHeight="1">
      <c r="A498" s="14" t="s">
        <v>37</v>
      </c>
      <c r="B498" s="30">
        <v>202110892001233</v>
      </c>
      <c r="C498" s="16">
        <v>44313</v>
      </c>
      <c r="D498" s="15" t="s">
        <v>312</v>
      </c>
      <c r="E498" s="17">
        <v>9591.56</v>
      </c>
      <c r="F498" s="17">
        <v>0</v>
      </c>
      <c r="G498" s="24"/>
      <c r="H498" s="24"/>
      <c r="I498" s="2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</row>
    <row r="499" spans="1:56" s="4" customFormat="1" ht="12.75" customHeight="1">
      <c r="A499" s="14" t="s">
        <v>37</v>
      </c>
      <c r="B499" s="30">
        <v>202110892001557</v>
      </c>
      <c r="C499" s="16">
        <v>44341</v>
      </c>
      <c r="D499" s="15" t="s">
        <v>313</v>
      </c>
      <c r="E499" s="17">
        <v>9591.56</v>
      </c>
      <c r="F499" s="17">
        <v>0</v>
      </c>
      <c r="G499" s="24"/>
      <c r="H499" s="24"/>
      <c r="I499" s="2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</row>
    <row r="500" spans="1:56" s="4" customFormat="1" ht="12.75" customHeight="1">
      <c r="A500" s="14" t="s">
        <v>37</v>
      </c>
      <c r="B500" s="30">
        <v>202110892001987</v>
      </c>
      <c r="C500" s="16">
        <v>44371</v>
      </c>
      <c r="D500" s="15" t="s">
        <v>314</v>
      </c>
      <c r="E500" s="17">
        <v>7538.22</v>
      </c>
      <c r="F500" s="17">
        <v>0</v>
      </c>
      <c r="G500" s="24"/>
      <c r="H500" s="24"/>
      <c r="I500" s="2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</row>
    <row r="501" spans="1:56" s="4" customFormat="1" ht="12.75" customHeight="1">
      <c r="A501" s="14" t="s">
        <v>37</v>
      </c>
      <c r="B501" s="30">
        <v>202110892002509</v>
      </c>
      <c r="C501" s="16">
        <v>44404</v>
      </c>
      <c r="D501" s="15" t="s">
        <v>315</v>
      </c>
      <c r="E501" s="17">
        <v>7391.56</v>
      </c>
      <c r="F501" s="17">
        <v>0</v>
      </c>
      <c r="G501" s="24"/>
      <c r="H501" s="24"/>
      <c r="I501" s="2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</row>
    <row r="502" spans="1:56" s="4" customFormat="1" ht="12.75" customHeight="1">
      <c r="A502" s="14" t="s">
        <v>37</v>
      </c>
      <c r="B502" s="30">
        <v>202110892002887</v>
      </c>
      <c r="C502" s="16">
        <v>44433</v>
      </c>
      <c r="D502" s="15" t="s">
        <v>316</v>
      </c>
      <c r="E502" s="17">
        <v>7391.56</v>
      </c>
      <c r="F502" s="17">
        <v>0</v>
      </c>
      <c r="G502" s="24"/>
      <c r="H502" s="24"/>
      <c r="I502" s="2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</row>
    <row r="503" spans="1:56" s="4" customFormat="1" ht="12.75" customHeight="1">
      <c r="A503" s="14" t="s">
        <v>37</v>
      </c>
      <c r="B503" s="30">
        <v>202110892003295</v>
      </c>
      <c r="C503" s="16">
        <v>44466</v>
      </c>
      <c r="D503" s="15" t="s">
        <v>317</v>
      </c>
      <c r="E503" s="17">
        <v>7391.56</v>
      </c>
      <c r="F503" s="17">
        <v>0</v>
      </c>
      <c r="G503" s="24"/>
      <c r="H503" s="24"/>
      <c r="I503" s="2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</row>
    <row r="504" spans="1:56" s="4" customFormat="1" ht="12.75" customHeight="1">
      <c r="A504" s="14" t="s">
        <v>37</v>
      </c>
      <c r="B504" s="30">
        <v>202110892003836</v>
      </c>
      <c r="C504" s="16">
        <v>44491</v>
      </c>
      <c r="D504" s="15" t="s">
        <v>318</v>
      </c>
      <c r="E504" s="17">
        <v>7102.67</v>
      </c>
      <c r="F504" s="17">
        <v>0</v>
      </c>
      <c r="G504" s="24"/>
      <c r="H504" s="24"/>
      <c r="I504" s="2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</row>
    <row r="505" spans="1:56" s="4" customFormat="1" ht="12.75" customHeight="1">
      <c r="A505" s="14" t="s">
        <v>37</v>
      </c>
      <c r="B505" s="30">
        <v>202110892004317</v>
      </c>
      <c r="C505" s="16">
        <v>44525</v>
      </c>
      <c r="D505" s="15" t="s">
        <v>319</v>
      </c>
      <c r="E505" s="17">
        <v>7102.67</v>
      </c>
      <c r="F505" s="17">
        <v>0</v>
      </c>
      <c r="G505" s="24"/>
      <c r="H505" s="24"/>
      <c r="I505" s="2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</row>
    <row r="506" spans="1:56" s="4" customFormat="1" ht="12.75" customHeight="1">
      <c r="A506" s="14" t="s">
        <v>37</v>
      </c>
      <c r="B506" s="30">
        <v>202110892004674</v>
      </c>
      <c r="C506" s="16">
        <v>44546</v>
      </c>
      <c r="D506" s="15" t="s">
        <v>320</v>
      </c>
      <c r="E506" s="17">
        <v>7102.67</v>
      </c>
      <c r="F506" s="17">
        <v>0</v>
      </c>
      <c r="G506" s="24"/>
      <c r="H506" s="24"/>
      <c r="I506" s="2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</row>
    <row r="507" spans="1:56" s="4" customFormat="1" ht="15" customHeight="1">
      <c r="A507" s="28"/>
      <c r="B507" s="62"/>
      <c r="C507" s="63"/>
      <c r="D507" s="15" t="s">
        <v>23</v>
      </c>
      <c r="E507" s="54">
        <f>SUM(E495:E506)</f>
        <v>96778.70999999999</v>
      </c>
      <c r="F507" s="54">
        <f>SUM(F495:F506)</f>
        <v>0</v>
      </c>
      <c r="G507" s="14" t="s">
        <v>18</v>
      </c>
      <c r="H507" s="14" t="s">
        <v>19</v>
      </c>
      <c r="I507" s="37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</row>
    <row r="508" spans="1:56" s="4" customFormat="1" ht="18" customHeight="1">
      <c r="A508" s="10"/>
      <c r="B508" s="10"/>
      <c r="C508" s="10"/>
      <c r="D508" s="10"/>
      <c r="E508" s="10"/>
      <c r="F508" s="10"/>
      <c r="G508" s="19">
        <v>91487.43</v>
      </c>
      <c r="H508" s="19" t="e">
        <f>NA()</f>
        <v>#N/A</v>
      </c>
      <c r="I508" s="39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</row>
    <row r="509" spans="1:56" s="4" customFormat="1" ht="18.75" customHeight="1">
      <c r="A509" s="399" t="s">
        <v>321</v>
      </c>
      <c r="B509" s="399"/>
      <c r="C509" s="399"/>
      <c r="D509" s="399"/>
      <c r="E509" s="399"/>
      <c r="F509" s="399"/>
      <c r="G509" s="27">
        <v>7886.38</v>
      </c>
      <c r="H509" s="19" t="e">
        <f>NA()</f>
        <v>#N/A</v>
      </c>
      <c r="I509" s="39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</row>
    <row r="510" spans="1:56" s="4" customFormat="1" ht="24" customHeight="1">
      <c r="A510" s="13" t="s">
        <v>12</v>
      </c>
      <c r="B510" s="13" t="s">
        <v>13</v>
      </c>
      <c r="C510" s="13" t="s">
        <v>14</v>
      </c>
      <c r="D510" s="13" t="s">
        <v>15</v>
      </c>
      <c r="E510" s="13" t="s">
        <v>16</v>
      </c>
      <c r="F510" s="13" t="s">
        <v>17</v>
      </c>
      <c r="G510" s="19">
        <v>6382.08</v>
      </c>
      <c r="H510" s="19" t="e">
        <f>NA()</f>
        <v>#N/A</v>
      </c>
      <c r="I510" s="39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</row>
    <row r="511" spans="1:56" s="4" customFormat="1" ht="12.75" customHeight="1">
      <c r="A511" s="14" t="s">
        <v>37</v>
      </c>
      <c r="B511" s="30">
        <v>202110892000206</v>
      </c>
      <c r="C511" s="16">
        <v>44221</v>
      </c>
      <c r="D511" s="15" t="s">
        <v>322</v>
      </c>
      <c r="E511" s="17">
        <v>2018.92</v>
      </c>
      <c r="F511" s="17">
        <v>0</v>
      </c>
      <c r="G511" s="24"/>
      <c r="H511" s="24"/>
      <c r="I511" s="2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</row>
    <row r="512" spans="1:56" s="4" customFormat="1" ht="12.75" customHeight="1">
      <c r="A512" s="14" t="s">
        <v>37</v>
      </c>
      <c r="B512" s="30">
        <v>202110892000206</v>
      </c>
      <c r="C512" s="16">
        <v>44221</v>
      </c>
      <c r="D512" s="15" t="s">
        <v>323</v>
      </c>
      <c r="E512" s="17">
        <v>131260.85</v>
      </c>
      <c r="F512" s="17">
        <v>0</v>
      </c>
      <c r="G512" s="24"/>
      <c r="H512" s="24"/>
      <c r="I512" s="2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</row>
    <row r="513" spans="1:56" s="4" customFormat="1" ht="12.75" customHeight="1">
      <c r="A513" s="14" t="s">
        <v>37</v>
      </c>
      <c r="B513" s="30">
        <v>202110892000535</v>
      </c>
      <c r="C513" s="16">
        <v>44250</v>
      </c>
      <c r="D513" s="15" t="s">
        <v>324</v>
      </c>
      <c r="E513" s="17">
        <v>3086.7</v>
      </c>
      <c r="F513" s="17">
        <v>0</v>
      </c>
      <c r="G513" s="24"/>
      <c r="H513" s="24"/>
      <c r="I513" s="2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</row>
    <row r="514" spans="1:56" s="4" customFormat="1" ht="12.75" customHeight="1">
      <c r="A514" s="14" t="s">
        <v>37</v>
      </c>
      <c r="B514" s="30">
        <v>202110892000535</v>
      </c>
      <c r="C514" s="16">
        <v>44250</v>
      </c>
      <c r="D514" s="15" t="s">
        <v>325</v>
      </c>
      <c r="E514" s="17">
        <v>129808.88</v>
      </c>
      <c r="F514" s="17">
        <v>0</v>
      </c>
      <c r="G514" s="24"/>
      <c r="H514" s="24"/>
      <c r="I514" s="2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</row>
    <row r="515" spans="1:56" s="4" customFormat="1" ht="12.75" customHeight="1">
      <c r="A515" s="14" t="s">
        <v>37</v>
      </c>
      <c r="B515" s="30">
        <v>202110892000911</v>
      </c>
      <c r="C515" s="16">
        <v>44279</v>
      </c>
      <c r="D515" s="15" t="s">
        <v>326</v>
      </c>
      <c r="E515" s="17">
        <v>2832.45</v>
      </c>
      <c r="F515" s="17">
        <v>0</v>
      </c>
      <c r="G515" s="24"/>
      <c r="H515" s="24"/>
      <c r="I515" s="2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</row>
    <row r="516" spans="1:56" s="4" customFormat="1" ht="12.75" customHeight="1">
      <c r="A516" s="14" t="s">
        <v>37</v>
      </c>
      <c r="B516" s="30">
        <v>202110892000911</v>
      </c>
      <c r="C516" s="16">
        <v>44279</v>
      </c>
      <c r="D516" s="15" t="s">
        <v>327</v>
      </c>
      <c r="E516" s="17">
        <v>130036.45</v>
      </c>
      <c r="F516" s="17">
        <v>0</v>
      </c>
      <c r="G516" s="24"/>
      <c r="H516" s="24"/>
      <c r="I516" s="2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</row>
    <row r="517" spans="1:56" s="4" customFormat="1" ht="12.75" customHeight="1">
      <c r="A517" s="14" t="s">
        <v>37</v>
      </c>
      <c r="B517" s="30">
        <v>202110892001233</v>
      </c>
      <c r="C517" s="16">
        <v>44313</v>
      </c>
      <c r="D517" s="15" t="s">
        <v>328</v>
      </c>
      <c r="E517" s="17">
        <v>3242.57</v>
      </c>
      <c r="F517" s="17">
        <v>0</v>
      </c>
      <c r="G517" s="24"/>
      <c r="H517" s="24"/>
      <c r="I517" s="2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</row>
    <row r="518" spans="1:56" s="4" customFormat="1" ht="12.75" customHeight="1">
      <c r="A518" s="14" t="s">
        <v>37</v>
      </c>
      <c r="B518" s="30">
        <v>202110892001233</v>
      </c>
      <c r="C518" s="16">
        <v>44313</v>
      </c>
      <c r="D518" s="15" t="s">
        <v>329</v>
      </c>
      <c r="E518" s="17">
        <v>123900.86</v>
      </c>
      <c r="F518" s="17">
        <v>0</v>
      </c>
      <c r="G518" s="24"/>
      <c r="H518" s="24"/>
      <c r="I518" s="2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</row>
    <row r="519" spans="1:56" s="4" customFormat="1" ht="12.75" customHeight="1">
      <c r="A519" s="14" t="s">
        <v>37</v>
      </c>
      <c r="B519" s="30">
        <v>202110892001557</v>
      </c>
      <c r="C519" s="16">
        <v>44341</v>
      </c>
      <c r="D519" s="15" t="s">
        <v>330</v>
      </c>
      <c r="E519" s="17">
        <v>3242.57</v>
      </c>
      <c r="F519" s="17">
        <v>0</v>
      </c>
      <c r="G519" s="24"/>
      <c r="H519" s="24"/>
      <c r="I519" s="2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</row>
    <row r="520" spans="1:56" s="4" customFormat="1" ht="12.75" customHeight="1">
      <c r="A520" s="14" t="s">
        <v>37</v>
      </c>
      <c r="B520" s="30">
        <v>202110892001557</v>
      </c>
      <c r="C520" s="16">
        <v>44341</v>
      </c>
      <c r="D520" s="15" t="s">
        <v>331</v>
      </c>
      <c r="E520" s="17">
        <v>126453.98</v>
      </c>
      <c r="F520" s="17">
        <v>0</v>
      </c>
      <c r="G520" s="24"/>
      <c r="H520" s="24"/>
      <c r="I520" s="2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</row>
    <row r="521" spans="1:56" s="4" customFormat="1" ht="12.75" customHeight="1">
      <c r="A521" s="14" t="s">
        <v>37</v>
      </c>
      <c r="B521" s="30">
        <v>202110892001987</v>
      </c>
      <c r="C521" s="16">
        <v>44371</v>
      </c>
      <c r="D521" s="15" t="s">
        <v>332</v>
      </c>
      <c r="E521" s="17">
        <v>3607.54</v>
      </c>
      <c r="F521" s="17">
        <v>0</v>
      </c>
      <c r="G521" s="24"/>
      <c r="H521" s="24"/>
      <c r="I521" s="2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</row>
    <row r="522" spans="1:56" s="4" customFormat="1" ht="12.75" customHeight="1">
      <c r="A522" s="14" t="s">
        <v>37</v>
      </c>
      <c r="B522" s="30">
        <v>202110892001987</v>
      </c>
      <c r="C522" s="16">
        <v>44371</v>
      </c>
      <c r="D522" s="15" t="s">
        <v>333</v>
      </c>
      <c r="E522" s="17">
        <v>132566.73</v>
      </c>
      <c r="F522" s="17">
        <v>0</v>
      </c>
      <c r="G522" s="24"/>
      <c r="H522" s="24"/>
      <c r="I522" s="2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</row>
    <row r="523" spans="1:56" s="4" customFormat="1" ht="12.75" customHeight="1">
      <c r="A523" s="14" t="s">
        <v>37</v>
      </c>
      <c r="B523" s="30">
        <v>202110892002509</v>
      </c>
      <c r="C523" s="16">
        <v>44404</v>
      </c>
      <c r="D523" s="15" t="s">
        <v>334</v>
      </c>
      <c r="E523" s="17">
        <v>3607.54</v>
      </c>
      <c r="F523" s="17">
        <v>0</v>
      </c>
      <c r="G523" s="24"/>
      <c r="H523" s="24"/>
      <c r="I523" s="2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</row>
    <row r="524" spans="1:56" s="4" customFormat="1" ht="12.75" customHeight="1">
      <c r="A524" s="14" t="s">
        <v>37</v>
      </c>
      <c r="B524" s="30">
        <v>202110892002509</v>
      </c>
      <c r="C524" s="16">
        <v>44404</v>
      </c>
      <c r="D524" s="15" t="s">
        <v>335</v>
      </c>
      <c r="E524" s="17">
        <v>140296.62</v>
      </c>
      <c r="F524" s="17">
        <v>0</v>
      </c>
      <c r="G524" s="24"/>
      <c r="H524" s="24"/>
      <c r="I524" s="2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</row>
    <row r="525" spans="1:56" s="4" customFormat="1" ht="12.75" customHeight="1">
      <c r="A525" s="14" t="s">
        <v>37</v>
      </c>
      <c r="B525" s="30">
        <v>202110892002887</v>
      </c>
      <c r="C525" s="16">
        <v>44433</v>
      </c>
      <c r="D525" s="15" t="s">
        <v>336</v>
      </c>
      <c r="E525" s="17">
        <v>3737.76</v>
      </c>
      <c r="F525" s="17">
        <v>0</v>
      </c>
      <c r="G525" s="24"/>
      <c r="H525" s="24"/>
      <c r="I525" s="2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</row>
    <row r="526" spans="1:56" s="4" customFormat="1" ht="12.75" customHeight="1">
      <c r="A526" s="14" t="s">
        <v>37</v>
      </c>
      <c r="B526" s="30">
        <v>202110892002887</v>
      </c>
      <c r="C526" s="16">
        <v>44433</v>
      </c>
      <c r="D526" s="15" t="s">
        <v>337</v>
      </c>
      <c r="E526" s="17">
        <v>144321.86</v>
      </c>
      <c r="F526" s="17">
        <v>0</v>
      </c>
      <c r="G526" s="24"/>
      <c r="H526" s="24"/>
      <c r="I526" s="2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</row>
    <row r="527" spans="1:56" s="4" customFormat="1" ht="12.75" customHeight="1">
      <c r="A527" s="14" t="s">
        <v>37</v>
      </c>
      <c r="B527" s="30">
        <v>202110892003295</v>
      </c>
      <c r="C527" s="16">
        <v>44466</v>
      </c>
      <c r="D527" s="15" t="s">
        <v>338</v>
      </c>
      <c r="E527" s="17">
        <v>5094.28</v>
      </c>
      <c r="F527" s="17">
        <v>0</v>
      </c>
      <c r="G527" s="24"/>
      <c r="H527" s="24"/>
      <c r="I527" s="2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</row>
    <row r="528" spans="1:56" s="4" customFormat="1" ht="12.75" customHeight="1">
      <c r="A528" s="14" t="s">
        <v>37</v>
      </c>
      <c r="B528" s="30">
        <v>202110892003295</v>
      </c>
      <c r="C528" s="16">
        <v>44466</v>
      </c>
      <c r="D528" s="15" t="s">
        <v>339</v>
      </c>
      <c r="E528" s="17">
        <v>146404.07</v>
      </c>
      <c r="F528" s="17">
        <v>0</v>
      </c>
      <c r="G528" s="24"/>
      <c r="H528" s="24"/>
      <c r="I528" s="2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</row>
    <row r="529" spans="1:56" s="4" customFormat="1" ht="12.75" customHeight="1">
      <c r="A529" s="14" t="s">
        <v>37</v>
      </c>
      <c r="B529" s="30">
        <v>202110892003836</v>
      </c>
      <c r="C529" s="16">
        <v>44491</v>
      </c>
      <c r="D529" s="15" t="s">
        <v>340</v>
      </c>
      <c r="E529" s="17">
        <v>5094.28</v>
      </c>
      <c r="F529" s="17">
        <v>0</v>
      </c>
      <c r="G529" s="24"/>
      <c r="H529" s="24"/>
      <c r="I529" s="2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</row>
    <row r="530" spans="1:56" s="4" customFormat="1" ht="12.75" customHeight="1">
      <c r="A530" s="14" t="s">
        <v>37</v>
      </c>
      <c r="B530" s="30">
        <v>202110892003836</v>
      </c>
      <c r="C530" s="16">
        <v>44491</v>
      </c>
      <c r="D530" s="15" t="s">
        <v>341</v>
      </c>
      <c r="E530" s="17">
        <v>133101.74</v>
      </c>
      <c r="F530" s="17">
        <v>0</v>
      </c>
      <c r="G530" s="24"/>
      <c r="H530" s="24"/>
      <c r="I530" s="2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</row>
    <row r="531" spans="1:56" s="4" customFormat="1" ht="12.75" customHeight="1">
      <c r="A531" s="14" t="s">
        <v>37</v>
      </c>
      <c r="B531" s="30">
        <v>202110892003836</v>
      </c>
      <c r="C531" s="16">
        <v>44491</v>
      </c>
      <c r="D531" s="15" t="s">
        <v>342</v>
      </c>
      <c r="E531" s="17">
        <v>15940.93</v>
      </c>
      <c r="F531" s="17">
        <v>0</v>
      </c>
      <c r="G531" s="24"/>
      <c r="H531" s="24"/>
      <c r="I531" s="2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</row>
    <row r="532" spans="1:56" s="4" customFormat="1" ht="12.75" customHeight="1">
      <c r="A532" s="14" t="s">
        <v>37</v>
      </c>
      <c r="B532" s="30">
        <v>202110892004317</v>
      </c>
      <c r="C532" s="16">
        <v>44525</v>
      </c>
      <c r="D532" s="15" t="s">
        <v>343</v>
      </c>
      <c r="E532" s="17">
        <v>6530.41</v>
      </c>
      <c r="F532" s="17">
        <v>0</v>
      </c>
      <c r="G532" s="24"/>
      <c r="H532" s="24"/>
      <c r="I532" s="2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</row>
    <row r="533" spans="1:56" s="4" customFormat="1" ht="12.75" customHeight="1">
      <c r="A533" s="14" t="s">
        <v>37</v>
      </c>
      <c r="B533" s="30">
        <v>202110892004317</v>
      </c>
      <c r="C533" s="16">
        <v>44525</v>
      </c>
      <c r="D533" s="15" t="s">
        <v>344</v>
      </c>
      <c r="E533" s="17">
        <v>149981.56</v>
      </c>
      <c r="F533" s="17">
        <v>0</v>
      </c>
      <c r="G533" s="24"/>
      <c r="H533" s="24"/>
      <c r="I533" s="2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</row>
    <row r="534" spans="1:56" s="4" customFormat="1" ht="12.75" customHeight="1">
      <c r="A534" s="14" t="s">
        <v>37</v>
      </c>
      <c r="B534" s="30">
        <v>202110892004674</v>
      </c>
      <c r="C534" s="16">
        <v>44546</v>
      </c>
      <c r="D534" s="15" t="s">
        <v>345</v>
      </c>
      <c r="E534" s="17">
        <v>8006.41</v>
      </c>
      <c r="F534" s="17">
        <v>0</v>
      </c>
      <c r="G534" s="24"/>
      <c r="H534" s="24"/>
      <c r="I534" s="2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</row>
    <row r="535" spans="1:56" s="4" customFormat="1" ht="12.75" customHeight="1">
      <c r="A535" s="14" t="s">
        <v>37</v>
      </c>
      <c r="B535" s="30">
        <v>202110892004674</v>
      </c>
      <c r="C535" s="16">
        <v>44546</v>
      </c>
      <c r="D535" s="15" t="s">
        <v>346</v>
      </c>
      <c r="E535" s="17">
        <v>141275.23</v>
      </c>
      <c r="F535" s="17">
        <v>0</v>
      </c>
      <c r="G535" s="24"/>
      <c r="H535" s="24"/>
      <c r="I535" s="2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</row>
    <row r="536" spans="1:56" s="4" customFormat="1" ht="15" customHeight="1">
      <c r="A536" s="10"/>
      <c r="B536" s="10"/>
      <c r="C536" s="10"/>
      <c r="D536" s="15" t="s">
        <v>23</v>
      </c>
      <c r="E536" s="20">
        <f>SUM(E511:E535)</f>
        <v>1695451.19</v>
      </c>
      <c r="F536" s="20">
        <f>SUM(F511:F535)</f>
        <v>0</v>
      </c>
      <c r="G536" s="14" t="s">
        <v>18</v>
      </c>
      <c r="H536" s="14" t="s">
        <v>19</v>
      </c>
      <c r="I536" s="37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</row>
    <row r="537" spans="1:56" s="4" customFormat="1" ht="18" customHeight="1">
      <c r="A537" s="10"/>
      <c r="B537" s="10"/>
      <c r="C537" s="10"/>
      <c r="D537" s="10"/>
      <c r="E537" s="10"/>
      <c r="F537" s="10"/>
      <c r="G537" s="19">
        <v>48.6</v>
      </c>
      <c r="H537" s="19">
        <v>0</v>
      </c>
      <c r="I537" s="39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</row>
    <row r="538" spans="1:56" s="4" customFormat="1" ht="18.75" customHeight="1">
      <c r="A538" s="399" t="s">
        <v>347</v>
      </c>
      <c r="B538" s="399"/>
      <c r="C538" s="399"/>
      <c r="D538" s="399"/>
      <c r="E538" s="399"/>
      <c r="F538" s="399"/>
      <c r="G538" s="27">
        <v>50.88</v>
      </c>
      <c r="H538" s="19">
        <v>0</v>
      </c>
      <c r="I538" s="39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</row>
    <row r="539" spans="1:56" s="4" customFormat="1" ht="24" customHeight="1">
      <c r="A539" s="13" t="s">
        <v>12</v>
      </c>
      <c r="B539" s="13" t="s">
        <v>13</v>
      </c>
      <c r="C539" s="13" t="s">
        <v>14</v>
      </c>
      <c r="D539" s="13" t="s">
        <v>15</v>
      </c>
      <c r="E539" s="13" t="s">
        <v>16</v>
      </c>
      <c r="F539" s="13" t="s">
        <v>17</v>
      </c>
      <c r="G539" s="27"/>
      <c r="H539" s="19"/>
      <c r="I539" s="40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5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</row>
    <row r="540" spans="1:56" s="4" customFormat="1" ht="12.75" customHeight="1">
      <c r="A540" s="14" t="s">
        <v>37</v>
      </c>
      <c r="B540" s="30">
        <v>202110892000206</v>
      </c>
      <c r="C540" s="16">
        <v>44221</v>
      </c>
      <c r="D540" s="15" t="s">
        <v>348</v>
      </c>
      <c r="E540" s="17">
        <v>226.68</v>
      </c>
      <c r="F540" s="17">
        <v>0</v>
      </c>
      <c r="G540" s="24"/>
      <c r="H540" s="24"/>
      <c r="I540" s="2"/>
      <c r="J540" s="6"/>
      <c r="K540" s="6"/>
      <c r="L540" s="2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</row>
    <row r="541" spans="1:56" s="4" customFormat="1" ht="12.75" customHeight="1">
      <c r="A541" s="14" t="s">
        <v>37</v>
      </c>
      <c r="B541" s="30">
        <v>202110892000535</v>
      </c>
      <c r="C541" s="16">
        <v>44250</v>
      </c>
      <c r="D541" s="15" t="s">
        <v>349</v>
      </c>
      <c r="E541" s="17">
        <v>235.19</v>
      </c>
      <c r="F541" s="17">
        <v>0</v>
      </c>
      <c r="G541" s="24"/>
      <c r="H541" s="24"/>
      <c r="I541" s="2"/>
      <c r="J541" s="6"/>
      <c r="K541" s="6"/>
      <c r="L541" s="2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</row>
    <row r="542" spans="1:56" s="4" customFormat="1" ht="12.75" customHeight="1">
      <c r="A542" s="14" t="s">
        <v>37</v>
      </c>
      <c r="B542" s="30">
        <v>202110892000911</v>
      </c>
      <c r="C542" s="16">
        <v>44279</v>
      </c>
      <c r="D542" s="15" t="s">
        <v>350</v>
      </c>
      <c r="E542" s="17">
        <v>235.19</v>
      </c>
      <c r="F542" s="17">
        <v>235.19</v>
      </c>
      <c r="G542" s="24"/>
      <c r="H542" s="24"/>
      <c r="I542" s="2"/>
      <c r="J542" s="6"/>
      <c r="K542" s="6"/>
      <c r="L542" s="2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</row>
    <row r="543" spans="1:56" s="4" customFormat="1" ht="12.75" customHeight="1">
      <c r="A543" s="14" t="s">
        <v>37</v>
      </c>
      <c r="B543" s="30">
        <v>202110892000911</v>
      </c>
      <c r="C543" s="16">
        <v>44279</v>
      </c>
      <c r="D543" s="15" t="s">
        <v>351</v>
      </c>
      <c r="E543" s="17">
        <v>235.19</v>
      </c>
      <c r="F543" s="17">
        <v>0</v>
      </c>
      <c r="G543" s="24"/>
      <c r="H543" s="24"/>
      <c r="I543" s="2"/>
      <c r="J543" s="6"/>
      <c r="K543" s="6"/>
      <c r="L543" s="2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</row>
    <row r="544" spans="1:56" s="4" customFormat="1" ht="12.75" customHeight="1">
      <c r="A544" s="14" t="s">
        <v>37</v>
      </c>
      <c r="B544" s="30">
        <v>202110892001233</v>
      </c>
      <c r="C544" s="16">
        <v>44313</v>
      </c>
      <c r="D544" s="15" t="s">
        <v>352</v>
      </c>
      <c r="E544" s="17">
        <v>235.19</v>
      </c>
      <c r="F544" s="17">
        <v>0</v>
      </c>
      <c r="G544" s="24"/>
      <c r="H544" s="24"/>
      <c r="I544" s="2"/>
      <c r="J544" s="6"/>
      <c r="K544" s="6"/>
      <c r="L544" s="2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</row>
    <row r="545" spans="1:56" s="4" customFormat="1" ht="15" customHeight="1">
      <c r="A545" s="14" t="s">
        <v>37</v>
      </c>
      <c r="B545" s="30">
        <v>202110892001557</v>
      </c>
      <c r="C545" s="16">
        <v>44341</v>
      </c>
      <c r="D545" s="15" t="s">
        <v>353</v>
      </c>
      <c r="E545" s="17">
        <v>235.19</v>
      </c>
      <c r="F545" s="17">
        <v>0</v>
      </c>
      <c r="G545" s="24"/>
      <c r="H545" s="24"/>
      <c r="I545" s="2"/>
      <c r="J545" s="6"/>
      <c r="K545" s="6"/>
      <c r="L545" s="2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</row>
    <row r="546" spans="1:56" s="4" customFormat="1" ht="12.75" customHeight="1">
      <c r="A546" s="14" t="s">
        <v>37</v>
      </c>
      <c r="B546" s="30">
        <v>202110892001987</v>
      </c>
      <c r="C546" s="16">
        <v>44371</v>
      </c>
      <c r="D546" s="15" t="s">
        <v>354</v>
      </c>
      <c r="E546" s="17">
        <v>235.19</v>
      </c>
      <c r="F546" s="17">
        <v>0</v>
      </c>
      <c r="G546" s="24"/>
      <c r="H546" s="24"/>
      <c r="I546" s="2"/>
      <c r="J546" s="6"/>
      <c r="K546" s="6"/>
      <c r="L546" s="2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</row>
    <row r="547" spans="1:56" s="4" customFormat="1" ht="12.75" customHeight="1">
      <c r="A547" s="14" t="s">
        <v>37</v>
      </c>
      <c r="B547" s="30">
        <v>202110892002509</v>
      </c>
      <c r="C547" s="16">
        <v>44404</v>
      </c>
      <c r="D547" s="15" t="s">
        <v>355</v>
      </c>
      <c r="E547" s="17">
        <v>235.19</v>
      </c>
      <c r="F547" s="17">
        <v>0</v>
      </c>
      <c r="G547" s="24"/>
      <c r="H547" s="24"/>
      <c r="I547" s="2"/>
      <c r="J547" s="6"/>
      <c r="K547" s="6"/>
      <c r="L547" s="2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</row>
    <row r="548" spans="1:56" s="4" customFormat="1" ht="12.75" customHeight="1">
      <c r="A548" s="14" t="s">
        <v>37</v>
      </c>
      <c r="B548" s="30">
        <v>202110892002887</v>
      </c>
      <c r="C548" s="16">
        <v>44433</v>
      </c>
      <c r="D548" s="15" t="s">
        <v>356</v>
      </c>
      <c r="E548" s="17">
        <v>89.33</v>
      </c>
      <c r="F548" s="17">
        <v>0</v>
      </c>
      <c r="G548" s="24"/>
      <c r="H548" s="24"/>
      <c r="I548" s="2"/>
      <c r="J548" s="6"/>
      <c r="K548" s="6"/>
      <c r="L548" s="2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</row>
    <row r="549" spans="1:56" s="4" customFormat="1" ht="12.75" customHeight="1">
      <c r="A549" s="14" t="s">
        <v>37</v>
      </c>
      <c r="B549" s="30">
        <v>202110892003295</v>
      </c>
      <c r="C549" s="16">
        <v>44466</v>
      </c>
      <c r="D549" s="15" t="s">
        <v>357</v>
      </c>
      <c r="E549" s="17">
        <v>56.92</v>
      </c>
      <c r="F549" s="17">
        <v>0</v>
      </c>
      <c r="G549" s="24"/>
      <c r="H549" s="24"/>
      <c r="I549" s="2"/>
      <c r="J549" s="6"/>
      <c r="K549" s="6"/>
      <c r="L549" s="2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</row>
    <row r="550" spans="1:56" s="4" customFormat="1" ht="12.75" customHeight="1">
      <c r="A550" s="14" t="s">
        <v>37</v>
      </c>
      <c r="B550" s="30">
        <v>202110892003836</v>
      </c>
      <c r="C550" s="16">
        <v>44491</v>
      </c>
      <c r="D550" s="15" t="s">
        <v>358</v>
      </c>
      <c r="E550" s="17">
        <v>397.25</v>
      </c>
      <c r="F550" s="17">
        <v>0</v>
      </c>
      <c r="G550" s="24"/>
      <c r="H550" s="24"/>
      <c r="I550" s="2"/>
      <c r="J550" s="6"/>
      <c r="K550" s="6"/>
      <c r="L550" s="2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</row>
    <row r="551" spans="1:56" s="4" customFormat="1" ht="12.75" customHeight="1">
      <c r="A551" s="14" t="s">
        <v>37</v>
      </c>
      <c r="B551" s="30">
        <v>202110892004317</v>
      </c>
      <c r="C551" s="16">
        <v>44525</v>
      </c>
      <c r="D551" s="15" t="s">
        <v>359</v>
      </c>
      <c r="E551" s="17">
        <v>235.19</v>
      </c>
      <c r="F551" s="17">
        <v>0</v>
      </c>
      <c r="G551" s="24"/>
      <c r="H551" s="24"/>
      <c r="I551" s="2"/>
      <c r="J551" s="6"/>
      <c r="K551" s="6"/>
      <c r="L551" s="2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</row>
    <row r="552" spans="1:56" s="4" customFormat="1" ht="12.75" customHeight="1">
      <c r="A552" s="14" t="s">
        <v>37</v>
      </c>
      <c r="B552" s="30">
        <v>202110892004674</v>
      </c>
      <c r="C552" s="16">
        <v>44546</v>
      </c>
      <c r="D552" s="15" t="s">
        <v>360</v>
      </c>
      <c r="E552" s="17">
        <v>234.37</v>
      </c>
      <c r="F552" s="17">
        <v>0</v>
      </c>
      <c r="G552" s="24"/>
      <c r="H552" s="24"/>
      <c r="I552" s="2"/>
      <c r="J552" s="6"/>
      <c r="K552" s="6"/>
      <c r="L552" s="2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</row>
    <row r="553" spans="1:56" s="4" customFormat="1" ht="15" customHeight="1">
      <c r="A553" s="10"/>
      <c r="B553" s="10"/>
      <c r="C553" s="10"/>
      <c r="D553" s="15" t="s">
        <v>23</v>
      </c>
      <c r="E553" s="20">
        <f>SUM(E540:E552)</f>
        <v>2886.07</v>
      </c>
      <c r="F553" s="20">
        <f>SUM(F540:F552)</f>
        <v>235.19</v>
      </c>
      <c r="G553" s="14" t="s">
        <v>18</v>
      </c>
      <c r="H553" s="14" t="s">
        <v>19</v>
      </c>
      <c r="I553" s="37"/>
      <c r="J553" s="64" t="s">
        <v>361</v>
      </c>
      <c r="K553" s="64" t="s">
        <v>362</v>
      </c>
      <c r="L553" s="2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</row>
    <row r="554" spans="1:56" s="4" customFormat="1" ht="18" customHeight="1">
      <c r="A554" s="10"/>
      <c r="B554" s="10"/>
      <c r="C554" s="10"/>
      <c r="D554" s="65"/>
      <c r="E554" s="66"/>
      <c r="F554" s="66"/>
      <c r="G554" s="28"/>
      <c r="H554" s="28"/>
      <c r="I554" s="39"/>
      <c r="J554" s="28"/>
      <c r="K554" s="28"/>
      <c r="L554" s="2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</row>
    <row r="555" spans="1:56" s="4" customFormat="1" ht="18.75" customHeight="1">
      <c r="A555" s="399" t="s">
        <v>363</v>
      </c>
      <c r="B555" s="399"/>
      <c r="C555" s="399"/>
      <c r="D555" s="399"/>
      <c r="E555" s="399"/>
      <c r="F555" s="399"/>
      <c r="G555" s="28"/>
      <c r="H555" s="28"/>
      <c r="I555" s="39"/>
      <c r="J555" s="28"/>
      <c r="K555" s="28"/>
      <c r="L555" s="2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</row>
    <row r="556" spans="1:56" s="4" customFormat="1" ht="24" customHeight="1">
      <c r="A556" s="13" t="s">
        <v>12</v>
      </c>
      <c r="B556" s="13" t="s">
        <v>13</v>
      </c>
      <c r="C556" s="13" t="s">
        <v>14</v>
      </c>
      <c r="D556" s="13" t="s">
        <v>15</v>
      </c>
      <c r="E556" s="13" t="s">
        <v>16</v>
      </c>
      <c r="F556" s="13" t="s">
        <v>17</v>
      </c>
      <c r="G556" s="28"/>
      <c r="H556" s="28"/>
      <c r="I556" s="39"/>
      <c r="J556" s="28"/>
      <c r="K556" s="28"/>
      <c r="L556" s="2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</row>
    <row r="557" spans="1:56" s="4" customFormat="1" ht="12.75" customHeight="1">
      <c r="A557" s="14" t="s">
        <v>364</v>
      </c>
      <c r="B557" s="30">
        <v>202110892003295</v>
      </c>
      <c r="C557" s="16">
        <v>44466</v>
      </c>
      <c r="D557" s="15" t="s">
        <v>365</v>
      </c>
      <c r="E557" s="17">
        <v>466.66</v>
      </c>
      <c r="F557" s="17">
        <v>0</v>
      </c>
      <c r="G557" s="28"/>
      <c r="H557" s="28"/>
      <c r="I557" s="39"/>
      <c r="J557" s="28"/>
      <c r="K557" s="28"/>
      <c r="L557" s="2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</row>
    <row r="558" spans="1:56" s="4" customFormat="1" ht="12.75" customHeight="1">
      <c r="A558" s="14" t="s">
        <v>364</v>
      </c>
      <c r="B558" s="30">
        <v>202110892003836</v>
      </c>
      <c r="C558" s="16">
        <v>44491</v>
      </c>
      <c r="D558" s="15" t="s">
        <v>366</v>
      </c>
      <c r="E558" s="17">
        <v>466.66</v>
      </c>
      <c r="F558" s="17">
        <v>0</v>
      </c>
      <c r="G558" s="28"/>
      <c r="H558" s="28"/>
      <c r="I558" s="39"/>
      <c r="J558" s="28"/>
      <c r="K558" s="28"/>
      <c r="L558" s="2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</row>
    <row r="559" spans="1:56" s="4" customFormat="1" ht="12.75" customHeight="1">
      <c r="A559" s="14" t="s">
        <v>364</v>
      </c>
      <c r="B559" s="30">
        <v>202110892004317</v>
      </c>
      <c r="C559" s="16">
        <v>44524</v>
      </c>
      <c r="D559" s="15" t="s">
        <v>367</v>
      </c>
      <c r="E559" s="17">
        <v>466.66</v>
      </c>
      <c r="F559" s="17">
        <v>0</v>
      </c>
      <c r="G559" s="28"/>
      <c r="H559" s="28"/>
      <c r="I559" s="39"/>
      <c r="J559" s="28"/>
      <c r="K559" s="28"/>
      <c r="L559" s="2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</row>
    <row r="560" spans="1:56" s="4" customFormat="1" ht="12.75" customHeight="1">
      <c r="A560" s="14" t="s">
        <v>364</v>
      </c>
      <c r="B560" s="30">
        <v>202110892004674</v>
      </c>
      <c r="C560" s="16">
        <v>44546</v>
      </c>
      <c r="D560" s="15" t="s">
        <v>368</v>
      </c>
      <c r="E560" s="17">
        <v>466.66</v>
      </c>
      <c r="F560" s="17">
        <v>0</v>
      </c>
      <c r="G560" s="28"/>
      <c r="H560" s="28"/>
      <c r="I560" s="39"/>
      <c r="J560" s="28"/>
      <c r="K560" s="28"/>
      <c r="L560" s="2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</row>
    <row r="561" spans="1:56" s="4" customFormat="1" ht="15" customHeight="1">
      <c r="A561" s="10"/>
      <c r="B561" s="10"/>
      <c r="C561" s="10"/>
      <c r="D561" s="15" t="s">
        <v>23</v>
      </c>
      <c r="E561" s="20">
        <f>SUM(E557:E560)</f>
        <v>1866.64</v>
      </c>
      <c r="F561" s="20">
        <f>SUM(F557:F560)</f>
        <v>0</v>
      </c>
      <c r="G561" s="19">
        <v>1835.07</v>
      </c>
      <c r="H561" s="19" t="e">
        <f>NA()</f>
        <v>#N/A</v>
      </c>
      <c r="I561" s="39"/>
      <c r="J561" s="28"/>
      <c r="K561" s="28"/>
      <c r="L561" s="2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</row>
    <row r="562" spans="1:56" s="4" customFormat="1" ht="18" customHeight="1">
      <c r="A562" s="10"/>
      <c r="B562" s="10"/>
      <c r="C562" s="10"/>
      <c r="D562" s="65"/>
      <c r="E562" s="66"/>
      <c r="F562" s="66"/>
      <c r="G562" s="27"/>
      <c r="H562" s="19"/>
      <c r="I562" s="39"/>
      <c r="J562" s="28"/>
      <c r="K562" s="28"/>
      <c r="L562" s="2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</row>
    <row r="563" spans="1:56" s="4" customFormat="1" ht="18.75" customHeight="1">
      <c r="A563" s="399" t="s">
        <v>369</v>
      </c>
      <c r="B563" s="399"/>
      <c r="C563" s="399"/>
      <c r="D563" s="399"/>
      <c r="E563" s="399"/>
      <c r="F563" s="399"/>
      <c r="G563" s="27" t="e">
        <f>#REF!</f>
        <v>#REF!</v>
      </c>
      <c r="H563" s="19" t="e">
        <f>#REF!-G563</f>
        <v>#REF!</v>
      </c>
      <c r="I563" s="39"/>
      <c r="J563" s="28"/>
      <c r="K563" s="28"/>
      <c r="L563" s="2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</row>
    <row r="564" spans="1:56" s="4" customFormat="1" ht="24" customHeight="1">
      <c r="A564" s="13" t="s">
        <v>12</v>
      </c>
      <c r="B564" s="13" t="s">
        <v>13</v>
      </c>
      <c r="C564" s="13" t="s">
        <v>14</v>
      </c>
      <c r="D564" s="13" t="s">
        <v>15</v>
      </c>
      <c r="E564" s="13" t="s">
        <v>16</v>
      </c>
      <c r="F564" s="13" t="s">
        <v>17</v>
      </c>
      <c r="G564" s="19" t="e">
        <f>NA()</f>
        <v>#N/A</v>
      </c>
      <c r="H564" s="19" t="e">
        <f>NA()</f>
        <v>#N/A</v>
      </c>
      <c r="I564" s="39"/>
      <c r="J564" s="28"/>
      <c r="K564" s="28"/>
      <c r="L564" s="2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</row>
    <row r="565" spans="1:56" s="4" customFormat="1" ht="12.75" customHeight="1">
      <c r="A565" s="67" t="s">
        <v>370</v>
      </c>
      <c r="B565" s="30">
        <v>202110892000206</v>
      </c>
      <c r="C565" s="16">
        <v>44221</v>
      </c>
      <c r="D565" s="15" t="s">
        <v>371</v>
      </c>
      <c r="E565" s="17">
        <v>3236.13</v>
      </c>
      <c r="F565" s="17">
        <v>0</v>
      </c>
      <c r="G565" s="24"/>
      <c r="H565" s="24"/>
      <c r="I565" s="40"/>
      <c r="J565" s="32"/>
      <c r="K565" s="32"/>
      <c r="L565" s="60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</row>
    <row r="566" spans="1:56" s="4" customFormat="1" ht="12.75" customHeight="1">
      <c r="A566" s="67" t="s">
        <v>364</v>
      </c>
      <c r="B566" s="30">
        <v>202110892000206</v>
      </c>
      <c r="C566" s="16">
        <v>44221</v>
      </c>
      <c r="D566" s="15" t="s">
        <v>372</v>
      </c>
      <c r="E566" s="17">
        <v>466.66</v>
      </c>
      <c r="F566" s="17">
        <v>0</v>
      </c>
      <c r="G566" s="24"/>
      <c r="H566" s="24"/>
      <c r="I566" s="40"/>
      <c r="J566" s="32"/>
      <c r="K566" s="32"/>
      <c r="L566" s="60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</row>
    <row r="567" spans="1:56" s="4" customFormat="1" ht="12.75" customHeight="1">
      <c r="A567" s="67" t="s">
        <v>370</v>
      </c>
      <c r="B567" s="30">
        <v>202110892000535</v>
      </c>
      <c r="C567" s="16">
        <v>44250</v>
      </c>
      <c r="D567" s="15" t="s">
        <v>373</v>
      </c>
      <c r="E567" s="17">
        <v>3236.13</v>
      </c>
      <c r="F567" s="17">
        <v>0</v>
      </c>
      <c r="G567" s="24"/>
      <c r="H567" s="24"/>
      <c r="I567" s="40"/>
      <c r="J567" s="32"/>
      <c r="K567" s="32"/>
      <c r="L567" s="60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</row>
    <row r="568" spans="1:56" s="4" customFormat="1" ht="12.75" customHeight="1">
      <c r="A568" s="67" t="s">
        <v>364</v>
      </c>
      <c r="B568" s="30">
        <v>202110892000535</v>
      </c>
      <c r="C568" s="16">
        <v>44250</v>
      </c>
      <c r="D568" s="15" t="s">
        <v>374</v>
      </c>
      <c r="E568" s="17">
        <v>466.66</v>
      </c>
      <c r="F568" s="17">
        <v>0</v>
      </c>
      <c r="G568" s="24"/>
      <c r="H568" s="24"/>
      <c r="I568" s="40"/>
      <c r="J568" s="32"/>
      <c r="K568" s="32"/>
      <c r="L568" s="60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</row>
    <row r="569" spans="1:56" s="4" customFormat="1" ht="12.75" customHeight="1">
      <c r="A569" s="67" t="s">
        <v>370</v>
      </c>
      <c r="B569" s="30">
        <v>202110892000911</v>
      </c>
      <c r="C569" s="16">
        <v>44279</v>
      </c>
      <c r="D569" s="15" t="s">
        <v>375</v>
      </c>
      <c r="E569" s="17">
        <v>3236.13</v>
      </c>
      <c r="F569" s="17">
        <v>0</v>
      </c>
      <c r="G569" s="24"/>
      <c r="H569" s="24"/>
      <c r="I569" s="40"/>
      <c r="J569" s="32"/>
      <c r="K569" s="32"/>
      <c r="L569" s="60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</row>
    <row r="570" spans="1:56" s="4" customFormat="1" ht="12.75" customHeight="1">
      <c r="A570" s="67" t="s">
        <v>364</v>
      </c>
      <c r="B570" s="30">
        <v>202110892000911</v>
      </c>
      <c r="C570" s="16">
        <v>44279</v>
      </c>
      <c r="D570" s="15" t="s">
        <v>376</v>
      </c>
      <c r="E570" s="17">
        <v>466.66</v>
      </c>
      <c r="F570" s="17">
        <v>0</v>
      </c>
      <c r="G570" s="24"/>
      <c r="H570" s="24"/>
      <c r="I570" s="40"/>
      <c r="J570" s="32"/>
      <c r="K570" s="32"/>
      <c r="L570" s="60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</row>
    <row r="571" spans="1:56" s="4" customFormat="1" ht="12.75" customHeight="1">
      <c r="A571" s="14" t="s">
        <v>370</v>
      </c>
      <c r="B571" s="30">
        <v>202110892001233</v>
      </c>
      <c r="C571" s="16">
        <v>44313</v>
      </c>
      <c r="D571" s="15" t="s">
        <v>377</v>
      </c>
      <c r="E571" s="17">
        <v>3930.71</v>
      </c>
      <c r="F571" s="17">
        <v>0</v>
      </c>
      <c r="G571" s="24"/>
      <c r="H571" s="24"/>
      <c r="I571" s="40"/>
      <c r="J571" s="32"/>
      <c r="K571" s="32"/>
      <c r="L571" s="60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</row>
    <row r="572" spans="1:56" s="4" customFormat="1" ht="12.75" customHeight="1">
      <c r="A572" s="14" t="s">
        <v>364</v>
      </c>
      <c r="B572" s="30">
        <v>202110892001233</v>
      </c>
      <c r="C572" s="16">
        <v>44313</v>
      </c>
      <c r="D572" s="15" t="s">
        <v>378</v>
      </c>
      <c r="E572" s="17">
        <v>466.66</v>
      </c>
      <c r="F572" s="17">
        <v>0</v>
      </c>
      <c r="G572" s="24"/>
      <c r="H572" s="24"/>
      <c r="I572" s="40"/>
      <c r="J572" s="32"/>
      <c r="K572" s="32"/>
      <c r="L572" s="60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</row>
    <row r="573" spans="1:56" s="4" customFormat="1" ht="12.75" customHeight="1">
      <c r="A573" s="67" t="s">
        <v>370</v>
      </c>
      <c r="B573" s="30">
        <v>202110892001557</v>
      </c>
      <c r="C573" s="16">
        <v>44341</v>
      </c>
      <c r="D573" s="15" t="s">
        <v>379</v>
      </c>
      <c r="E573" s="17">
        <v>5454.43</v>
      </c>
      <c r="F573" s="17">
        <v>0</v>
      </c>
      <c r="G573" s="24"/>
      <c r="H573" s="24"/>
      <c r="I573" s="40"/>
      <c r="J573" s="32"/>
      <c r="K573" s="32"/>
      <c r="L573" s="60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</row>
    <row r="574" spans="1:56" s="4" customFormat="1" ht="12.75" customHeight="1">
      <c r="A574" s="67" t="s">
        <v>364</v>
      </c>
      <c r="B574" s="30">
        <v>202110892001557</v>
      </c>
      <c r="C574" s="16">
        <v>44341</v>
      </c>
      <c r="D574" s="15" t="s">
        <v>380</v>
      </c>
      <c r="E574" s="17">
        <v>466.66</v>
      </c>
      <c r="F574" s="17">
        <v>0</v>
      </c>
      <c r="G574" s="24"/>
      <c r="H574" s="24"/>
      <c r="I574" s="40"/>
      <c r="J574" s="32"/>
      <c r="K574" s="32"/>
      <c r="L574" s="60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</row>
    <row r="575" spans="1:56" s="4" customFormat="1" ht="12.75" customHeight="1">
      <c r="A575" s="14" t="s">
        <v>370</v>
      </c>
      <c r="B575" s="30">
        <v>202110892001987</v>
      </c>
      <c r="C575" s="16">
        <v>44371</v>
      </c>
      <c r="D575" s="15" t="s">
        <v>381</v>
      </c>
      <c r="E575" s="17">
        <v>3293.96</v>
      </c>
      <c r="F575" s="17">
        <v>0</v>
      </c>
      <c r="G575" s="24"/>
      <c r="H575" s="24"/>
      <c r="I575" s="40"/>
      <c r="J575" s="32"/>
      <c r="K575" s="32"/>
      <c r="L575" s="60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</row>
    <row r="576" spans="1:56" s="4" customFormat="1" ht="12.75" customHeight="1">
      <c r="A576" s="14" t="s">
        <v>364</v>
      </c>
      <c r="B576" s="30">
        <v>202110892001987</v>
      </c>
      <c r="C576" s="16">
        <v>44371</v>
      </c>
      <c r="D576" s="15" t="s">
        <v>382</v>
      </c>
      <c r="E576" s="17">
        <v>466.66</v>
      </c>
      <c r="F576" s="17">
        <v>0</v>
      </c>
      <c r="G576" s="24"/>
      <c r="H576" s="24"/>
      <c r="I576" s="40"/>
      <c r="J576" s="32"/>
      <c r="K576" s="32"/>
      <c r="L576" s="60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</row>
    <row r="577" spans="1:56" s="4" customFormat="1" ht="12.75" customHeight="1">
      <c r="A577" s="14" t="s">
        <v>370</v>
      </c>
      <c r="B577" s="30">
        <v>202110892002509</v>
      </c>
      <c r="C577" s="16">
        <v>44404</v>
      </c>
      <c r="D577" s="15" t="s">
        <v>383</v>
      </c>
      <c r="E577" s="17">
        <v>3293.96</v>
      </c>
      <c r="F577" s="17">
        <v>0</v>
      </c>
      <c r="G577" s="24"/>
      <c r="H577" s="24"/>
      <c r="I577" s="40"/>
      <c r="J577" s="32"/>
      <c r="K577" s="32"/>
      <c r="L577" s="60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</row>
    <row r="578" spans="1:56" s="4" customFormat="1" ht="12.75" customHeight="1">
      <c r="A578" s="14" t="s">
        <v>364</v>
      </c>
      <c r="B578" s="30">
        <v>202110892002509</v>
      </c>
      <c r="C578" s="16">
        <v>44404</v>
      </c>
      <c r="D578" s="15" t="s">
        <v>384</v>
      </c>
      <c r="E578" s="17">
        <v>793.6</v>
      </c>
      <c r="F578" s="17">
        <v>0</v>
      </c>
      <c r="G578" s="24"/>
      <c r="H578" s="24"/>
      <c r="I578" s="40"/>
      <c r="J578" s="32"/>
      <c r="K578" s="32"/>
      <c r="L578" s="60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</row>
    <row r="579" spans="1:56" s="4" customFormat="1" ht="12.75" customHeight="1">
      <c r="A579" s="14" t="s">
        <v>370</v>
      </c>
      <c r="B579" s="30">
        <v>202110892002887</v>
      </c>
      <c r="C579" s="16">
        <v>44433</v>
      </c>
      <c r="D579" s="15" t="s">
        <v>385</v>
      </c>
      <c r="E579" s="17">
        <v>3293.96</v>
      </c>
      <c r="F579" s="17">
        <v>0</v>
      </c>
      <c r="G579" s="24"/>
      <c r="H579" s="24"/>
      <c r="I579" s="40"/>
      <c r="J579" s="32"/>
      <c r="K579" s="32"/>
      <c r="L579" s="60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</row>
    <row r="580" spans="1:56" s="4" customFormat="1" ht="12.75" customHeight="1">
      <c r="A580" s="14" t="s">
        <v>364</v>
      </c>
      <c r="B580" s="30">
        <v>202110892002887</v>
      </c>
      <c r="C580" s="16">
        <v>44433</v>
      </c>
      <c r="D580" s="15" t="s">
        <v>386</v>
      </c>
      <c r="E580" s="17">
        <v>466.66</v>
      </c>
      <c r="F580" s="17">
        <v>0</v>
      </c>
      <c r="G580" s="24"/>
      <c r="H580" s="24"/>
      <c r="I580" s="40"/>
      <c r="J580" s="32"/>
      <c r="K580" s="32"/>
      <c r="L580" s="60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</row>
    <row r="581" spans="1:56" s="4" customFormat="1" ht="12.75" customHeight="1">
      <c r="A581" s="14" t="s">
        <v>370</v>
      </c>
      <c r="B581" s="30">
        <v>202110892003295</v>
      </c>
      <c r="C581" s="16">
        <v>44466</v>
      </c>
      <c r="D581" s="15" t="s">
        <v>387</v>
      </c>
      <c r="E581" s="17">
        <v>3881.28</v>
      </c>
      <c r="F581" s="17">
        <v>0</v>
      </c>
      <c r="G581" s="24"/>
      <c r="H581" s="24"/>
      <c r="I581" s="40"/>
      <c r="J581" s="32"/>
      <c r="K581" s="32"/>
      <c r="L581" s="60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</row>
    <row r="582" spans="1:56" s="4" customFormat="1" ht="12.75" customHeight="1">
      <c r="A582" s="14" t="s">
        <v>370</v>
      </c>
      <c r="B582" s="30">
        <v>202110892003836</v>
      </c>
      <c r="C582" s="16">
        <v>44491</v>
      </c>
      <c r="D582" s="15" t="s">
        <v>388</v>
      </c>
      <c r="E582" s="17">
        <v>3293.96</v>
      </c>
      <c r="F582" s="17">
        <v>0</v>
      </c>
      <c r="G582" s="24"/>
      <c r="H582" s="24"/>
      <c r="I582" s="40"/>
      <c r="J582" s="32"/>
      <c r="K582" s="32"/>
      <c r="L582" s="60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</row>
    <row r="583" spans="1:56" s="4" customFormat="1" ht="12.75" customHeight="1">
      <c r="A583" s="14" t="s">
        <v>370</v>
      </c>
      <c r="B583" s="30">
        <v>202110892004317</v>
      </c>
      <c r="C583" s="16">
        <v>44524</v>
      </c>
      <c r="D583" s="15" t="s">
        <v>389</v>
      </c>
      <c r="E583" s="17">
        <v>3293.96</v>
      </c>
      <c r="F583" s="17">
        <v>0</v>
      </c>
      <c r="G583" s="24"/>
      <c r="H583" s="24"/>
      <c r="I583" s="40"/>
      <c r="J583" s="32"/>
      <c r="K583" s="32"/>
      <c r="L583" s="60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</row>
    <row r="584" spans="1:56" s="4" customFormat="1" ht="12.75" customHeight="1">
      <c r="A584" s="14" t="s">
        <v>370</v>
      </c>
      <c r="B584" s="30">
        <v>202110892004674</v>
      </c>
      <c r="C584" s="16">
        <v>44546</v>
      </c>
      <c r="D584" s="15" t="s">
        <v>390</v>
      </c>
      <c r="E584" s="17">
        <v>587.32</v>
      </c>
      <c r="F584" s="17">
        <v>0</v>
      </c>
      <c r="G584" s="24"/>
      <c r="H584" s="24"/>
      <c r="I584" s="40"/>
      <c r="J584" s="32"/>
      <c r="K584" s="32"/>
      <c r="L584" s="60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</row>
    <row r="585" spans="1:56" s="4" customFormat="1" ht="15" customHeight="1">
      <c r="A585" s="28"/>
      <c r="B585" s="62"/>
      <c r="C585" s="36"/>
      <c r="D585" s="15" t="s">
        <v>23</v>
      </c>
      <c r="E585" s="54">
        <f>SUM(E565:E584)</f>
        <v>44092.149999999994</v>
      </c>
      <c r="F585" s="54">
        <f>SUM(F565:F584)</f>
        <v>0</v>
      </c>
      <c r="G585" s="14" t="s">
        <v>18</v>
      </c>
      <c r="H585" s="14" t="s">
        <v>19</v>
      </c>
      <c r="I585" s="40"/>
      <c r="J585" s="32"/>
      <c r="K585" s="32"/>
      <c r="L585" s="60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</row>
    <row r="586" spans="1:56" s="4" customFormat="1" ht="18" customHeight="1">
      <c r="A586" s="68"/>
      <c r="B586" s="69"/>
      <c r="C586" s="70"/>
      <c r="D586" s="71"/>
      <c r="E586" s="72"/>
      <c r="F586" s="72"/>
      <c r="G586" s="19">
        <v>13920.24</v>
      </c>
      <c r="H586" s="19" t="e">
        <f>#REF!-G586</f>
        <v>#REF!</v>
      </c>
      <c r="I586" s="40"/>
      <c r="J586" s="32"/>
      <c r="K586" s="32"/>
      <c r="L586" s="60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</row>
    <row r="587" spans="1:56" s="4" customFormat="1" ht="18.75" customHeight="1">
      <c r="A587" s="399" t="s">
        <v>391</v>
      </c>
      <c r="B587" s="399"/>
      <c r="C587" s="399"/>
      <c r="D587" s="399"/>
      <c r="E587" s="399"/>
      <c r="F587" s="399"/>
      <c r="G587" s="27">
        <v>13920.24</v>
      </c>
      <c r="H587" s="19" t="e">
        <f>NA()</f>
        <v>#N/A</v>
      </c>
      <c r="I587" s="40"/>
      <c r="J587" s="32"/>
      <c r="K587" s="32"/>
      <c r="L587" s="60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</row>
    <row r="588" spans="1:56" s="4" customFormat="1" ht="23.25" customHeight="1">
      <c r="A588" s="13" t="s">
        <v>12</v>
      </c>
      <c r="B588" s="13" t="s">
        <v>13</v>
      </c>
      <c r="C588" s="13" t="s">
        <v>14</v>
      </c>
      <c r="D588" s="13" t="s">
        <v>15</v>
      </c>
      <c r="E588" s="13" t="s">
        <v>16</v>
      </c>
      <c r="F588" s="13" t="s">
        <v>17</v>
      </c>
      <c r="G588" s="19"/>
      <c r="H588" s="19"/>
      <c r="I588" s="40"/>
      <c r="J588" s="32"/>
      <c r="K588" s="32"/>
      <c r="L588" s="60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</row>
    <row r="589" spans="1:56" s="4" customFormat="1" ht="12.75" customHeight="1">
      <c r="A589" s="73" t="s">
        <v>392</v>
      </c>
      <c r="B589" s="30">
        <v>202110892000206</v>
      </c>
      <c r="C589" s="16">
        <v>44221</v>
      </c>
      <c r="D589" s="15" t="s">
        <v>393</v>
      </c>
      <c r="E589" s="17">
        <v>56010.72</v>
      </c>
      <c r="F589" s="17">
        <v>0</v>
      </c>
      <c r="G589" s="24"/>
      <c r="H589" s="24"/>
      <c r="I589" s="2"/>
      <c r="J589" s="6"/>
      <c r="K589" s="6"/>
      <c r="L589" s="2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</row>
    <row r="590" spans="1:56" s="4" customFormat="1" ht="12.75" customHeight="1">
      <c r="A590" s="73" t="s">
        <v>392</v>
      </c>
      <c r="B590" s="30">
        <v>202110892000535</v>
      </c>
      <c r="C590" s="16">
        <v>44250</v>
      </c>
      <c r="D590" s="15" t="s">
        <v>394</v>
      </c>
      <c r="E590" s="17">
        <v>48225.27</v>
      </c>
      <c r="F590" s="17">
        <v>0</v>
      </c>
      <c r="G590" s="24"/>
      <c r="H590" s="24"/>
      <c r="I590" s="2"/>
      <c r="J590" s="6"/>
      <c r="K590" s="6"/>
      <c r="L590" s="2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</row>
    <row r="591" spans="1:56" s="4" customFormat="1" ht="12.75" customHeight="1">
      <c r="A591" s="67" t="s">
        <v>392</v>
      </c>
      <c r="B591" s="30">
        <v>202110892000911</v>
      </c>
      <c r="C591" s="16">
        <v>44279</v>
      </c>
      <c r="D591" s="15" t="s">
        <v>395</v>
      </c>
      <c r="E591" s="17">
        <v>46812.32</v>
      </c>
      <c r="F591" s="17">
        <v>0</v>
      </c>
      <c r="G591" s="24"/>
      <c r="H591" s="24"/>
      <c r="I591" s="2"/>
      <c r="J591" s="6"/>
      <c r="K591" s="6"/>
      <c r="L591" s="2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</row>
    <row r="592" spans="1:56" s="4" customFormat="1" ht="12.75" customHeight="1">
      <c r="A592" s="14" t="s">
        <v>392</v>
      </c>
      <c r="B592" s="30">
        <v>202110892001233</v>
      </c>
      <c r="C592" s="16">
        <v>44313</v>
      </c>
      <c r="D592" s="15" t="s">
        <v>396</v>
      </c>
      <c r="E592" s="17">
        <v>48988.13</v>
      </c>
      <c r="F592" s="17">
        <v>0</v>
      </c>
      <c r="G592" s="24"/>
      <c r="H592" s="24"/>
      <c r="I592" s="2"/>
      <c r="J592" s="6"/>
      <c r="K592" s="6"/>
      <c r="L592" s="2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</row>
    <row r="593" spans="1:56" s="4" customFormat="1" ht="12.75" customHeight="1">
      <c r="A593" s="73" t="s">
        <v>392</v>
      </c>
      <c r="B593" s="30">
        <v>202110892001557</v>
      </c>
      <c r="C593" s="16">
        <v>44341</v>
      </c>
      <c r="D593" s="15" t="s">
        <v>397</v>
      </c>
      <c r="E593" s="17">
        <v>43521.78</v>
      </c>
      <c r="F593" s="17">
        <v>0</v>
      </c>
      <c r="G593" s="24"/>
      <c r="H593" s="24"/>
      <c r="I593" s="2"/>
      <c r="J593" s="6"/>
      <c r="K593" s="6"/>
      <c r="L593" s="2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</row>
    <row r="594" spans="1:56" s="4" customFormat="1" ht="12.75" customHeight="1">
      <c r="A594" s="14" t="s">
        <v>392</v>
      </c>
      <c r="B594" s="30">
        <v>202110892001987</v>
      </c>
      <c r="C594" s="16">
        <v>44371</v>
      </c>
      <c r="D594" s="15" t="s">
        <v>398</v>
      </c>
      <c r="E594" s="17">
        <v>45534.28</v>
      </c>
      <c r="F594" s="17">
        <v>0</v>
      </c>
      <c r="G594" s="24"/>
      <c r="H594" s="24"/>
      <c r="I594" s="2"/>
      <c r="J594" s="6"/>
      <c r="K594" s="6"/>
      <c r="L594" s="2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</row>
    <row r="595" spans="1:56" s="4" customFormat="1" ht="12.75" customHeight="1">
      <c r="A595" s="14" t="s">
        <v>392</v>
      </c>
      <c r="B595" s="30">
        <v>202110892002509</v>
      </c>
      <c r="C595" s="16">
        <v>44404</v>
      </c>
      <c r="D595" s="15" t="s">
        <v>399</v>
      </c>
      <c r="E595" s="17">
        <v>48832.23</v>
      </c>
      <c r="F595" s="17">
        <v>0</v>
      </c>
      <c r="G595" s="24"/>
      <c r="H595" s="24"/>
      <c r="I595" s="2"/>
      <c r="J595" s="6"/>
      <c r="K595" s="6"/>
      <c r="L595" s="2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</row>
    <row r="596" spans="1:56" s="4" customFormat="1" ht="12.75" customHeight="1">
      <c r="A596" s="14" t="s">
        <v>392</v>
      </c>
      <c r="B596" s="30">
        <v>202110892002887</v>
      </c>
      <c r="C596" s="16">
        <v>44433</v>
      </c>
      <c r="D596" s="15" t="s">
        <v>400</v>
      </c>
      <c r="E596" s="17">
        <v>44641.18</v>
      </c>
      <c r="F596" s="17">
        <v>0</v>
      </c>
      <c r="G596" s="24"/>
      <c r="H596" s="24"/>
      <c r="I596" s="2"/>
      <c r="J596" s="6"/>
      <c r="K596" s="6"/>
      <c r="L596" s="2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</row>
    <row r="597" spans="1:56" s="4" customFormat="1" ht="12.75" customHeight="1">
      <c r="A597" s="14" t="s">
        <v>392</v>
      </c>
      <c r="B597" s="30">
        <v>202110892003295</v>
      </c>
      <c r="C597" s="16">
        <v>44466</v>
      </c>
      <c r="D597" s="15" t="s">
        <v>401</v>
      </c>
      <c r="E597" s="17">
        <v>44605.6</v>
      </c>
      <c r="F597" s="17">
        <v>0</v>
      </c>
      <c r="G597" s="24"/>
      <c r="H597" s="24"/>
      <c r="I597" s="2"/>
      <c r="J597" s="6"/>
      <c r="K597" s="6"/>
      <c r="L597" s="2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</row>
    <row r="598" spans="1:56" s="4" customFormat="1" ht="12.75" customHeight="1">
      <c r="A598" s="14" t="s">
        <v>392</v>
      </c>
      <c r="B598" s="30">
        <v>202110892003836</v>
      </c>
      <c r="C598" s="16">
        <v>44491</v>
      </c>
      <c r="D598" s="15" t="s">
        <v>402</v>
      </c>
      <c r="E598" s="17">
        <v>45306.31</v>
      </c>
      <c r="F598" s="17">
        <v>0</v>
      </c>
      <c r="G598" s="24"/>
      <c r="H598" s="24"/>
      <c r="I598" s="2"/>
      <c r="J598" s="6"/>
      <c r="K598" s="6"/>
      <c r="L598" s="2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</row>
    <row r="599" spans="1:56" s="4" customFormat="1" ht="12.75" customHeight="1">
      <c r="A599" s="14" t="s">
        <v>392</v>
      </c>
      <c r="B599" s="30">
        <v>202110892004317</v>
      </c>
      <c r="C599" s="16">
        <v>44524</v>
      </c>
      <c r="D599" s="15" t="s">
        <v>403</v>
      </c>
      <c r="E599" s="17">
        <v>52754.17</v>
      </c>
      <c r="F599" s="17">
        <v>0</v>
      </c>
      <c r="G599" s="24"/>
      <c r="H599" s="24"/>
      <c r="I599" s="2"/>
      <c r="J599" s="6"/>
      <c r="K599" s="6"/>
      <c r="L599" s="2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</row>
    <row r="600" spans="1:56" s="4" customFormat="1" ht="12.75" customHeight="1">
      <c r="A600" s="14" t="s">
        <v>392</v>
      </c>
      <c r="B600" s="30">
        <v>202110892004674</v>
      </c>
      <c r="C600" s="16">
        <v>44546</v>
      </c>
      <c r="D600" s="15" t="s">
        <v>404</v>
      </c>
      <c r="E600" s="17">
        <v>46888.07</v>
      </c>
      <c r="F600" s="17">
        <v>0</v>
      </c>
      <c r="G600" s="24"/>
      <c r="H600" s="24"/>
      <c r="I600" s="2"/>
      <c r="J600" s="6"/>
      <c r="K600" s="6"/>
      <c r="L600" s="2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</row>
    <row r="601" spans="1:56" s="4" customFormat="1" ht="15" customHeight="1">
      <c r="A601" s="10"/>
      <c r="B601" s="10"/>
      <c r="C601" s="10"/>
      <c r="D601" s="15" t="s">
        <v>23</v>
      </c>
      <c r="E601" s="20">
        <f>SUM(E589:E600)</f>
        <v>572120.0599999999</v>
      </c>
      <c r="F601" s="20">
        <f>SUM(F589:F600)</f>
        <v>0</v>
      </c>
      <c r="G601" s="14" t="s">
        <v>18</v>
      </c>
      <c r="H601" s="14" t="s">
        <v>19</v>
      </c>
      <c r="I601" s="37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</row>
    <row r="602" spans="1:56" s="4" customFormat="1" ht="18" customHeight="1">
      <c r="A602" s="10"/>
      <c r="B602" s="10"/>
      <c r="C602" s="10"/>
      <c r="D602" s="33"/>
      <c r="E602" s="74"/>
      <c r="F602" s="74"/>
      <c r="G602" s="28"/>
      <c r="H602" s="28"/>
      <c r="I602" s="39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</row>
    <row r="603" spans="1:56" s="4" customFormat="1" ht="18.75" customHeight="1">
      <c r="A603" s="399" t="s">
        <v>405</v>
      </c>
      <c r="B603" s="399"/>
      <c r="C603" s="399"/>
      <c r="D603" s="399"/>
      <c r="E603" s="399"/>
      <c r="F603" s="399"/>
      <c r="G603" s="28"/>
      <c r="H603" s="28"/>
      <c r="I603" s="39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</row>
    <row r="604" spans="1:56" s="4" customFormat="1" ht="24" customHeight="1">
      <c r="A604" s="13" t="s">
        <v>12</v>
      </c>
      <c r="B604" s="13" t="s">
        <v>13</v>
      </c>
      <c r="C604" s="13" t="s">
        <v>14</v>
      </c>
      <c r="D604" s="13" t="s">
        <v>15</v>
      </c>
      <c r="E604" s="13" t="s">
        <v>16</v>
      </c>
      <c r="F604" s="13" t="s">
        <v>17</v>
      </c>
      <c r="G604" s="28"/>
      <c r="H604" s="28"/>
      <c r="I604" s="39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</row>
    <row r="605" spans="1:56" s="4" customFormat="1" ht="12.75" customHeight="1">
      <c r="A605" s="73" t="s">
        <v>406</v>
      </c>
      <c r="B605" s="30">
        <v>202110892000206</v>
      </c>
      <c r="C605" s="16">
        <v>44221</v>
      </c>
      <c r="D605" s="15" t="s">
        <v>407</v>
      </c>
      <c r="E605" s="17">
        <v>47908.89</v>
      </c>
      <c r="F605" s="17">
        <v>0</v>
      </c>
      <c r="G605" s="27"/>
      <c r="H605" s="19"/>
      <c r="I605" s="39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</row>
    <row r="606" spans="1:56" s="4" customFormat="1" ht="12.75" customHeight="1">
      <c r="A606" s="73" t="s">
        <v>406</v>
      </c>
      <c r="B606" s="30">
        <v>202110892000535</v>
      </c>
      <c r="C606" s="16">
        <v>44250</v>
      </c>
      <c r="D606" s="15" t="s">
        <v>408</v>
      </c>
      <c r="E606" s="17">
        <v>40338.32</v>
      </c>
      <c r="F606" s="17">
        <v>0</v>
      </c>
      <c r="G606" s="27"/>
      <c r="H606" s="19"/>
      <c r="I606" s="39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</row>
    <row r="607" spans="1:56" s="4" customFormat="1" ht="12.75" customHeight="1">
      <c r="A607" s="55" t="s">
        <v>406</v>
      </c>
      <c r="B607" s="30">
        <v>202110892000911</v>
      </c>
      <c r="C607" s="16">
        <v>44279</v>
      </c>
      <c r="D607" s="15" t="s">
        <v>409</v>
      </c>
      <c r="E607" s="17">
        <v>41255.1</v>
      </c>
      <c r="F607" s="17">
        <v>0</v>
      </c>
      <c r="G607" s="27"/>
      <c r="H607" s="19"/>
      <c r="I607" s="39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</row>
    <row r="608" spans="1:56" s="4" customFormat="1" ht="12.75" customHeight="1">
      <c r="A608" s="14" t="s">
        <v>406</v>
      </c>
      <c r="B608" s="30">
        <v>202110892001233</v>
      </c>
      <c r="C608" s="16">
        <v>44313</v>
      </c>
      <c r="D608" s="15" t="s">
        <v>410</v>
      </c>
      <c r="E608" s="17">
        <v>43088.66</v>
      </c>
      <c r="F608" s="17">
        <v>0</v>
      </c>
      <c r="G608" s="27"/>
      <c r="H608" s="19"/>
      <c r="I608" s="39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</row>
    <row r="609" spans="1:56" s="4" customFormat="1" ht="12.75" customHeight="1">
      <c r="A609" s="73" t="s">
        <v>406</v>
      </c>
      <c r="B609" s="30">
        <v>202110892001557</v>
      </c>
      <c r="C609" s="16">
        <v>44341</v>
      </c>
      <c r="D609" s="15" t="s">
        <v>411</v>
      </c>
      <c r="E609" s="17">
        <v>41805.17</v>
      </c>
      <c r="F609" s="17">
        <v>0</v>
      </c>
      <c r="G609" s="27"/>
      <c r="H609" s="19"/>
      <c r="I609" s="39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</row>
    <row r="610" spans="1:56" s="4" customFormat="1" ht="12.75" customHeight="1">
      <c r="A610" s="14" t="s">
        <v>406</v>
      </c>
      <c r="B610" s="30">
        <v>202110892001987</v>
      </c>
      <c r="C610" s="16">
        <v>44371</v>
      </c>
      <c r="D610" s="15" t="s">
        <v>412</v>
      </c>
      <c r="E610" s="17">
        <v>39421.54</v>
      </c>
      <c r="F610" s="17">
        <v>0</v>
      </c>
      <c r="G610" s="27"/>
      <c r="H610" s="19"/>
      <c r="I610" s="39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</row>
    <row r="611" spans="1:56" s="4" customFormat="1" ht="12.75" customHeight="1">
      <c r="A611" s="14" t="s">
        <v>37</v>
      </c>
      <c r="B611" s="30">
        <v>202110892002509</v>
      </c>
      <c r="C611" s="16">
        <v>44404</v>
      </c>
      <c r="D611" s="15" t="s">
        <v>413</v>
      </c>
      <c r="E611" s="17">
        <v>43088.66</v>
      </c>
      <c r="F611" s="17">
        <v>43088.66</v>
      </c>
      <c r="G611" s="27"/>
      <c r="H611" s="19"/>
      <c r="I611" s="39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</row>
    <row r="612" spans="1:56" s="4" customFormat="1" ht="12.75" customHeight="1">
      <c r="A612" s="14" t="s">
        <v>406</v>
      </c>
      <c r="B612" s="30">
        <v>202110892002509</v>
      </c>
      <c r="C612" s="16">
        <v>44404</v>
      </c>
      <c r="D612" s="15" t="s">
        <v>414</v>
      </c>
      <c r="E612" s="17">
        <v>43088.66</v>
      </c>
      <c r="F612" s="17">
        <v>0</v>
      </c>
      <c r="G612" s="27"/>
      <c r="H612" s="19"/>
      <c r="I612" s="39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</row>
    <row r="613" spans="1:56" s="4" customFormat="1" ht="12.75" customHeight="1">
      <c r="A613" s="14" t="s">
        <v>406</v>
      </c>
      <c r="B613" s="30">
        <v>202110892002887</v>
      </c>
      <c r="C613" s="16">
        <v>44433</v>
      </c>
      <c r="D613" s="15" t="s">
        <v>400</v>
      </c>
      <c r="E613" s="17">
        <v>43088.66</v>
      </c>
      <c r="F613" s="17">
        <v>0</v>
      </c>
      <c r="G613" s="27"/>
      <c r="H613" s="19"/>
      <c r="I613" s="39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</row>
    <row r="614" spans="1:56" s="4" customFormat="1" ht="12.75" customHeight="1">
      <c r="A614" s="14" t="s">
        <v>406</v>
      </c>
      <c r="B614" s="30">
        <v>202110892003295</v>
      </c>
      <c r="C614" s="16">
        <v>44466</v>
      </c>
      <c r="D614" s="15" t="s">
        <v>415</v>
      </c>
      <c r="E614" s="17">
        <v>39421.54</v>
      </c>
      <c r="F614" s="17">
        <v>0</v>
      </c>
      <c r="G614" s="27"/>
      <c r="H614" s="19"/>
      <c r="I614" s="39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</row>
    <row r="615" spans="1:56" s="4" customFormat="1" ht="12.75" customHeight="1">
      <c r="A615" s="14" t="s">
        <v>406</v>
      </c>
      <c r="B615" s="30">
        <v>202110892003836</v>
      </c>
      <c r="C615" s="16">
        <v>44491</v>
      </c>
      <c r="D615" s="15" t="s">
        <v>416</v>
      </c>
      <c r="E615" s="17">
        <v>40338.32</v>
      </c>
      <c r="F615" s="17">
        <v>0</v>
      </c>
      <c r="G615" s="27"/>
      <c r="H615" s="19"/>
      <c r="I615" s="39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</row>
    <row r="616" spans="1:56" s="4" customFormat="1" ht="12.75" customHeight="1">
      <c r="A616" s="14" t="s">
        <v>406</v>
      </c>
      <c r="B616" s="30">
        <v>202110892004317</v>
      </c>
      <c r="C616" s="16">
        <v>44524</v>
      </c>
      <c r="D616" s="15" t="s">
        <v>417</v>
      </c>
      <c r="E616" s="17">
        <v>44005.44</v>
      </c>
      <c r="F616" s="17">
        <v>0</v>
      </c>
      <c r="G616" s="27"/>
      <c r="H616" s="19"/>
      <c r="I616" s="39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</row>
    <row r="617" spans="1:56" s="4" customFormat="1" ht="12.75" customHeight="1">
      <c r="A617" s="14" t="s">
        <v>406</v>
      </c>
      <c r="B617" s="30">
        <v>202110892004674</v>
      </c>
      <c r="C617" s="16">
        <v>44546</v>
      </c>
      <c r="D617" s="15" t="s">
        <v>418</v>
      </c>
      <c r="E617" s="17">
        <v>39421.54</v>
      </c>
      <c r="F617" s="17">
        <v>0</v>
      </c>
      <c r="G617" s="27"/>
      <c r="H617" s="19"/>
      <c r="I617" s="39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</row>
    <row r="618" spans="1:56" s="4" customFormat="1" ht="15" customHeight="1">
      <c r="A618" s="10"/>
      <c r="B618" s="10"/>
      <c r="C618" s="10"/>
      <c r="D618" s="15" t="s">
        <v>23</v>
      </c>
      <c r="E618" s="20">
        <f>SUM(E605:E617)</f>
        <v>546270.5</v>
      </c>
      <c r="F618" s="20">
        <f>SUM(F605:F617)</f>
        <v>43088.66</v>
      </c>
      <c r="G618" s="27" t="e">
        <f>#REF!</f>
        <v>#REF!</v>
      </c>
      <c r="H618" s="19" t="e">
        <f>#REF!-G618</f>
        <v>#REF!</v>
      </c>
      <c r="I618" s="39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</row>
    <row r="619" spans="1:56" s="4" customFormat="1" ht="18" customHeight="1">
      <c r="A619" s="402"/>
      <c r="B619" s="402"/>
      <c r="C619" s="402"/>
      <c r="D619" s="402"/>
      <c r="E619" s="402"/>
      <c r="F619" s="402"/>
      <c r="G619" s="19"/>
      <c r="H619" s="19"/>
      <c r="I619" s="39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</row>
    <row r="620" spans="1:56" s="4" customFormat="1" ht="18.75" customHeight="1">
      <c r="A620" s="399" t="s">
        <v>419</v>
      </c>
      <c r="B620" s="399"/>
      <c r="C620" s="399"/>
      <c r="D620" s="399"/>
      <c r="E620" s="399"/>
      <c r="F620" s="399"/>
      <c r="G620" s="27" t="e">
        <f>#REF!</f>
        <v>#REF!</v>
      </c>
      <c r="H620" s="19" t="e">
        <f>#REF!-G620</f>
        <v>#REF!</v>
      </c>
      <c r="I620" s="39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</row>
    <row r="621" spans="1:56" s="4" customFormat="1" ht="24" customHeight="1">
      <c r="A621" s="13" t="s">
        <v>12</v>
      </c>
      <c r="B621" s="13" t="s">
        <v>13</v>
      </c>
      <c r="C621" s="13" t="s">
        <v>14</v>
      </c>
      <c r="D621" s="13" t="s">
        <v>15</v>
      </c>
      <c r="E621" s="13" t="s">
        <v>16</v>
      </c>
      <c r="F621" s="13" t="s">
        <v>17</v>
      </c>
      <c r="G621" s="19"/>
      <c r="H621" s="19"/>
      <c r="I621" s="39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</row>
    <row r="622" spans="1:56" s="4" customFormat="1" ht="12.75" customHeight="1">
      <c r="A622" s="14" t="s">
        <v>37</v>
      </c>
      <c r="B622" s="30">
        <v>202110892000206</v>
      </c>
      <c r="C622" s="16">
        <v>44221</v>
      </c>
      <c r="D622" s="15" t="s">
        <v>420</v>
      </c>
      <c r="E622" s="17">
        <v>1057.52</v>
      </c>
      <c r="F622" s="17">
        <v>0</v>
      </c>
      <c r="G622" s="27"/>
      <c r="H622" s="19"/>
      <c r="I622" s="39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</row>
    <row r="623" spans="1:56" s="4" customFormat="1" ht="12.75" customHeight="1">
      <c r="A623" s="14" t="s">
        <v>37</v>
      </c>
      <c r="B623" s="30">
        <v>202110892000535</v>
      </c>
      <c r="C623" s="16">
        <v>44250</v>
      </c>
      <c r="D623" s="15" t="s">
        <v>421</v>
      </c>
      <c r="E623" s="17">
        <v>1088.27</v>
      </c>
      <c r="F623" s="17">
        <v>0</v>
      </c>
      <c r="G623" s="27"/>
      <c r="H623" s="19"/>
      <c r="I623" s="39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</row>
    <row r="624" spans="1:56" s="4" customFormat="1" ht="12.75" customHeight="1">
      <c r="A624" s="14" t="s">
        <v>37</v>
      </c>
      <c r="B624" s="30">
        <v>202110892000911</v>
      </c>
      <c r="C624" s="16">
        <v>44279</v>
      </c>
      <c r="D624" s="15" t="s">
        <v>422</v>
      </c>
      <c r="E624" s="17">
        <v>1210.42</v>
      </c>
      <c r="F624" s="17">
        <v>0</v>
      </c>
      <c r="G624" s="27"/>
      <c r="H624" s="19"/>
      <c r="I624" s="39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</row>
    <row r="625" spans="1:56" s="4" customFormat="1" ht="12.75" customHeight="1">
      <c r="A625" s="14" t="s">
        <v>37</v>
      </c>
      <c r="B625" s="30">
        <v>202110892001233</v>
      </c>
      <c r="C625" s="16">
        <v>44313</v>
      </c>
      <c r="D625" s="15" t="s">
        <v>423</v>
      </c>
      <c r="E625" s="17">
        <v>1074.59</v>
      </c>
      <c r="F625" s="17">
        <v>0.01</v>
      </c>
      <c r="G625" s="27"/>
      <c r="H625" s="19"/>
      <c r="I625" s="39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</row>
    <row r="626" spans="1:56" s="4" customFormat="1" ht="12.75" customHeight="1">
      <c r="A626" s="14" t="s">
        <v>37</v>
      </c>
      <c r="B626" s="30">
        <v>202110892001557</v>
      </c>
      <c r="C626" s="16">
        <v>44341</v>
      </c>
      <c r="D626" s="15" t="s">
        <v>424</v>
      </c>
      <c r="E626" s="17">
        <v>1159.92</v>
      </c>
      <c r="F626" s="17">
        <v>85.34</v>
      </c>
      <c r="G626" s="27"/>
      <c r="H626" s="19"/>
      <c r="I626" s="39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</row>
    <row r="627" spans="1:56" s="4" customFormat="1" ht="12.75" customHeight="1">
      <c r="A627" s="14" t="s">
        <v>37</v>
      </c>
      <c r="B627" s="30">
        <v>202110892001987</v>
      </c>
      <c r="C627" s="16">
        <v>44371</v>
      </c>
      <c r="D627" s="15" t="s">
        <v>425</v>
      </c>
      <c r="E627" s="17">
        <v>1185.18</v>
      </c>
      <c r="F627" s="17">
        <v>0</v>
      </c>
      <c r="G627" s="27"/>
      <c r="H627" s="19"/>
      <c r="I627" s="39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</row>
    <row r="628" spans="1:56" s="4" customFormat="1" ht="12.75" customHeight="1">
      <c r="A628" s="14" t="s">
        <v>37</v>
      </c>
      <c r="B628" s="30">
        <v>202110892002509</v>
      </c>
      <c r="C628" s="16">
        <v>44404</v>
      </c>
      <c r="D628" s="15" t="s">
        <v>426</v>
      </c>
      <c r="E628" s="17">
        <v>1074.59</v>
      </c>
      <c r="F628" s="17">
        <v>1074.59</v>
      </c>
      <c r="G628" s="27"/>
      <c r="H628" s="19"/>
      <c r="I628" s="39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</row>
    <row r="629" spans="1:56" s="4" customFormat="1" ht="12.75" customHeight="1">
      <c r="A629" s="14" t="s">
        <v>37</v>
      </c>
      <c r="B629" s="30">
        <v>202110892002509</v>
      </c>
      <c r="C629" s="16">
        <v>44404</v>
      </c>
      <c r="D629" s="15" t="s">
        <v>427</v>
      </c>
      <c r="E629" s="17">
        <v>1074.59</v>
      </c>
      <c r="F629" s="17">
        <v>0.01</v>
      </c>
      <c r="G629" s="27"/>
      <c r="H629" s="19"/>
      <c r="I629" s="39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</row>
    <row r="630" spans="1:56" s="4" customFormat="1" ht="12.75" customHeight="1">
      <c r="A630" s="14" t="s">
        <v>37</v>
      </c>
      <c r="B630" s="30">
        <v>202110892002887</v>
      </c>
      <c r="C630" s="16">
        <v>44433</v>
      </c>
      <c r="D630" s="15" t="s">
        <v>428</v>
      </c>
      <c r="E630" s="17">
        <v>1074.59</v>
      </c>
      <c r="F630" s="17">
        <v>0.01</v>
      </c>
      <c r="G630" s="27"/>
      <c r="H630" s="19"/>
      <c r="I630" s="39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</row>
    <row r="631" spans="1:56" s="4" customFormat="1" ht="12.75" customHeight="1">
      <c r="A631" s="14" t="s">
        <v>37</v>
      </c>
      <c r="B631" s="30">
        <v>202110892003295</v>
      </c>
      <c r="C631" s="16">
        <v>44466</v>
      </c>
      <c r="D631" s="15" t="s">
        <v>429</v>
      </c>
      <c r="E631" s="17">
        <v>1074.59</v>
      </c>
      <c r="F631" s="17">
        <v>0.01</v>
      </c>
      <c r="G631" s="27"/>
      <c r="H631" s="19"/>
      <c r="I631" s="39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</row>
    <row r="632" spans="1:56" s="4" customFormat="1" ht="12.75" customHeight="1">
      <c r="A632" s="14" t="s">
        <v>37</v>
      </c>
      <c r="B632" s="30">
        <v>202110892003836</v>
      </c>
      <c r="C632" s="16">
        <v>44491</v>
      </c>
      <c r="D632" s="15" t="s">
        <v>430</v>
      </c>
      <c r="E632" s="17">
        <v>1198.84</v>
      </c>
      <c r="F632" s="17">
        <v>0</v>
      </c>
      <c r="G632" s="27"/>
      <c r="H632" s="19"/>
      <c r="I632" s="39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</row>
    <row r="633" spans="1:56" s="4" customFormat="1" ht="12.75" customHeight="1">
      <c r="A633" s="14" t="s">
        <v>37</v>
      </c>
      <c r="B633" s="30">
        <v>202110892004317</v>
      </c>
      <c r="C633" s="16">
        <v>44525</v>
      </c>
      <c r="D633" s="15" t="s">
        <v>431</v>
      </c>
      <c r="E633" s="17">
        <v>1240.48</v>
      </c>
      <c r="F633" s="17">
        <v>0</v>
      </c>
      <c r="G633" s="27"/>
      <c r="H633" s="19"/>
      <c r="I633" s="39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</row>
    <row r="634" spans="1:56" s="4" customFormat="1" ht="12.75" customHeight="1">
      <c r="A634" s="14" t="s">
        <v>37</v>
      </c>
      <c r="B634" s="30">
        <v>202110892004674</v>
      </c>
      <c r="C634" s="16">
        <v>44546</v>
      </c>
      <c r="D634" s="15" t="s">
        <v>432</v>
      </c>
      <c r="E634" s="17">
        <v>2088.97</v>
      </c>
      <c r="F634" s="17">
        <v>192.01</v>
      </c>
      <c r="G634" s="27"/>
      <c r="H634" s="19"/>
      <c r="I634" s="39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</row>
    <row r="635" spans="1:56" s="4" customFormat="1" ht="15" customHeight="1">
      <c r="A635" s="10"/>
      <c r="B635" s="10"/>
      <c r="C635" s="10"/>
      <c r="D635" s="15" t="s">
        <v>23</v>
      </c>
      <c r="E635" s="20">
        <f>SUM(E622:E634)</f>
        <v>15602.55</v>
      </c>
      <c r="F635" s="20">
        <f>SUM(F622:F634)</f>
        <v>1351.9799999999998</v>
      </c>
      <c r="G635" s="27">
        <v>349.98</v>
      </c>
      <c r="H635" s="19" t="e">
        <f>NA()</f>
        <v>#N/A</v>
      </c>
      <c r="I635" s="40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397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</row>
    <row r="636" spans="1:56" s="4" customFormat="1" ht="18" customHeight="1">
      <c r="A636" s="397"/>
      <c r="B636" s="397"/>
      <c r="C636" s="397"/>
      <c r="D636" s="397"/>
      <c r="E636" s="397"/>
      <c r="F636" s="397"/>
      <c r="G636" s="27"/>
      <c r="H636" s="19"/>
      <c r="I636" s="40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397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</row>
    <row r="637" spans="1:56" s="4" customFormat="1" ht="18.75" customHeight="1">
      <c r="A637" s="399" t="s">
        <v>433</v>
      </c>
      <c r="B637" s="399"/>
      <c r="C637" s="399"/>
      <c r="D637" s="399"/>
      <c r="E637" s="399"/>
      <c r="F637" s="399"/>
      <c r="G637" s="19">
        <v>81196.99</v>
      </c>
      <c r="H637" s="19" t="e">
        <f>#REF!-G637</f>
        <v>#REF!</v>
      </c>
      <c r="I637" s="40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397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</row>
    <row r="638" spans="1:56" s="4" customFormat="1" ht="24" customHeight="1">
      <c r="A638" s="13" t="s">
        <v>12</v>
      </c>
      <c r="B638" s="13" t="s">
        <v>13</v>
      </c>
      <c r="C638" s="13" t="s">
        <v>14</v>
      </c>
      <c r="D638" s="13" t="s">
        <v>15</v>
      </c>
      <c r="E638" s="13" t="s">
        <v>16</v>
      </c>
      <c r="F638" s="13" t="s">
        <v>17</v>
      </c>
      <c r="G638" s="27">
        <v>84563.87</v>
      </c>
      <c r="H638" s="19" t="e">
        <f>#REF!-G638</f>
        <v>#REF!</v>
      </c>
      <c r="I638" s="40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397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</row>
    <row r="639" spans="1:56" s="4" customFormat="1" ht="12.75" customHeight="1">
      <c r="A639" s="14" t="s">
        <v>37</v>
      </c>
      <c r="B639" s="30">
        <v>202110892000206</v>
      </c>
      <c r="C639" s="16">
        <v>44221</v>
      </c>
      <c r="D639" s="15" t="s">
        <v>434</v>
      </c>
      <c r="E639" s="17">
        <v>130499.86</v>
      </c>
      <c r="F639" s="17">
        <v>0</v>
      </c>
      <c r="G639" s="26"/>
      <c r="H639" s="26"/>
      <c r="I639" s="60"/>
      <c r="J639" s="6"/>
      <c r="K639" s="6"/>
      <c r="L639" s="2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</row>
    <row r="640" spans="1:56" s="4" customFormat="1" ht="12.75" customHeight="1">
      <c r="A640" s="14" t="s">
        <v>37</v>
      </c>
      <c r="B640" s="30">
        <v>202110892000535</v>
      </c>
      <c r="C640" s="16">
        <v>44250</v>
      </c>
      <c r="D640" s="15" t="s">
        <v>435</v>
      </c>
      <c r="E640" s="17">
        <v>136145.69</v>
      </c>
      <c r="F640" s="17">
        <v>7.96</v>
      </c>
      <c r="G640" s="26"/>
      <c r="H640" s="26"/>
      <c r="I640" s="60"/>
      <c r="J640" s="6"/>
      <c r="K640" s="6"/>
      <c r="L640" s="2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</row>
    <row r="641" spans="1:56" s="4" customFormat="1" ht="12.75" customHeight="1">
      <c r="A641" s="14" t="s">
        <v>37</v>
      </c>
      <c r="B641" s="30">
        <v>202110892000911</v>
      </c>
      <c r="C641" s="16">
        <v>44279</v>
      </c>
      <c r="D641" s="15" t="s">
        <v>436</v>
      </c>
      <c r="E641" s="17">
        <v>138813.49</v>
      </c>
      <c r="F641" s="17">
        <v>0</v>
      </c>
      <c r="G641" s="26"/>
      <c r="H641" s="26"/>
      <c r="I641" s="60"/>
      <c r="J641" s="6"/>
      <c r="K641" s="6"/>
      <c r="L641" s="2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</row>
    <row r="642" spans="1:56" s="4" customFormat="1" ht="12.75" customHeight="1">
      <c r="A642" s="14" t="s">
        <v>37</v>
      </c>
      <c r="B642" s="30">
        <v>202110892000911</v>
      </c>
      <c r="C642" s="16">
        <v>44302</v>
      </c>
      <c r="D642" s="15" t="s">
        <v>437</v>
      </c>
      <c r="E642" s="17">
        <v>0.01</v>
      </c>
      <c r="F642" s="17">
        <v>0</v>
      </c>
      <c r="G642" s="26"/>
      <c r="H642" s="26"/>
      <c r="I642" s="60"/>
      <c r="J642" s="6"/>
      <c r="K642" s="6"/>
      <c r="L642" s="2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</row>
    <row r="643" spans="1:56" s="4" customFormat="1" ht="12.75" customHeight="1">
      <c r="A643" s="14" t="s">
        <v>37</v>
      </c>
      <c r="B643" s="30">
        <v>202110892001233</v>
      </c>
      <c r="C643" s="16">
        <v>44313</v>
      </c>
      <c r="D643" s="15" t="s">
        <v>438</v>
      </c>
      <c r="E643" s="17">
        <v>140275.13</v>
      </c>
      <c r="F643" s="17">
        <v>0</v>
      </c>
      <c r="G643" s="26"/>
      <c r="H643" s="26"/>
      <c r="I643" s="60"/>
      <c r="J643" s="6"/>
      <c r="K643" s="6"/>
      <c r="L643" s="2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</row>
    <row r="644" spans="1:56" s="4" customFormat="1" ht="12.75" customHeight="1">
      <c r="A644" s="14" t="s">
        <v>37</v>
      </c>
      <c r="B644" s="30">
        <v>202110892001557</v>
      </c>
      <c r="C644" s="16">
        <v>44342</v>
      </c>
      <c r="D644" s="15" t="s">
        <v>439</v>
      </c>
      <c r="E644" s="17">
        <v>142802.13</v>
      </c>
      <c r="F644" s="17">
        <v>0</v>
      </c>
      <c r="G644" s="26"/>
      <c r="H644" s="26"/>
      <c r="I644" s="60"/>
      <c r="J644" s="6"/>
      <c r="K644" s="6"/>
      <c r="L644" s="2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</row>
    <row r="645" spans="1:56" s="4" customFormat="1" ht="12.75" customHeight="1">
      <c r="A645" s="14" t="s">
        <v>37</v>
      </c>
      <c r="B645" s="30">
        <v>202110892001557</v>
      </c>
      <c r="C645" s="16">
        <v>44363</v>
      </c>
      <c r="D645" s="15" t="s">
        <v>440</v>
      </c>
      <c r="E645" s="17">
        <v>280</v>
      </c>
      <c r="F645" s="17">
        <v>0</v>
      </c>
      <c r="G645" s="26"/>
      <c r="H645" s="26"/>
      <c r="I645" s="60"/>
      <c r="J645" s="6"/>
      <c r="K645" s="6"/>
      <c r="L645" s="2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</row>
    <row r="646" spans="1:56" s="4" customFormat="1" ht="12.75" customHeight="1">
      <c r="A646" s="14" t="s">
        <v>37</v>
      </c>
      <c r="B646" s="30">
        <v>202110892001987</v>
      </c>
      <c r="C646" s="16">
        <v>44371</v>
      </c>
      <c r="D646" s="15" t="s">
        <v>441</v>
      </c>
      <c r="E646" s="17">
        <v>143330.44</v>
      </c>
      <c r="F646" s="17">
        <v>0</v>
      </c>
      <c r="G646" s="26"/>
      <c r="H646" s="26"/>
      <c r="I646" s="60"/>
      <c r="J646" s="6"/>
      <c r="K646" s="6"/>
      <c r="L646" s="2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</row>
    <row r="647" spans="1:56" s="4" customFormat="1" ht="12.75" customHeight="1">
      <c r="A647" s="14" t="s">
        <v>37</v>
      </c>
      <c r="B647" s="30">
        <v>202110892001987</v>
      </c>
      <c r="C647" s="16">
        <v>44393</v>
      </c>
      <c r="D647" s="15" t="s">
        <v>442</v>
      </c>
      <c r="E647" s="17">
        <v>612.5013</v>
      </c>
      <c r="F647" s="17">
        <v>0</v>
      </c>
      <c r="G647" s="26"/>
      <c r="H647" s="26"/>
      <c r="I647" s="60"/>
      <c r="J647" s="6"/>
      <c r="K647" s="6"/>
      <c r="L647" s="2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</row>
    <row r="648" spans="1:56" s="4" customFormat="1" ht="12.75" customHeight="1">
      <c r="A648" s="14" t="s">
        <v>37</v>
      </c>
      <c r="B648" s="30">
        <v>202110892002509</v>
      </c>
      <c r="C648" s="16">
        <v>44404</v>
      </c>
      <c r="D648" s="15" t="s">
        <v>443</v>
      </c>
      <c r="E648" s="17">
        <v>146288.13</v>
      </c>
      <c r="F648" s="17">
        <v>0</v>
      </c>
      <c r="G648" s="26"/>
      <c r="H648" s="26"/>
      <c r="I648" s="60"/>
      <c r="J648" s="6"/>
      <c r="K648" s="6"/>
      <c r="L648" s="2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</row>
    <row r="649" spans="1:56" s="4" customFormat="1" ht="12.75" customHeight="1">
      <c r="A649" s="14" t="s">
        <v>37</v>
      </c>
      <c r="B649" s="30">
        <v>202110892002509</v>
      </c>
      <c r="C649" s="16">
        <v>44426</v>
      </c>
      <c r="D649" s="15" t="s">
        <v>444</v>
      </c>
      <c r="E649" s="17">
        <v>420</v>
      </c>
      <c r="F649" s="17">
        <v>0</v>
      </c>
      <c r="G649" s="26"/>
      <c r="H649" s="26"/>
      <c r="I649" s="60"/>
      <c r="J649" s="6"/>
      <c r="K649" s="6"/>
      <c r="L649" s="2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</row>
    <row r="650" spans="1:56" s="4" customFormat="1" ht="12.75" customHeight="1">
      <c r="A650" s="14" t="s">
        <v>37</v>
      </c>
      <c r="B650" s="30">
        <v>202110892002887</v>
      </c>
      <c r="C650" s="16">
        <v>44433</v>
      </c>
      <c r="D650" s="15" t="s">
        <v>445</v>
      </c>
      <c r="E650" s="17">
        <v>144617.46</v>
      </c>
      <c r="F650" s="17">
        <v>0</v>
      </c>
      <c r="G650" s="26"/>
      <c r="H650" s="26"/>
      <c r="I650" s="60"/>
      <c r="J650" s="6"/>
      <c r="K650" s="6"/>
      <c r="L650" s="2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</row>
    <row r="651" spans="1:56" s="4" customFormat="1" ht="12.75" customHeight="1">
      <c r="A651" s="14" t="s">
        <v>37</v>
      </c>
      <c r="B651" s="30">
        <v>202110892002887</v>
      </c>
      <c r="C651" s="16">
        <v>44454</v>
      </c>
      <c r="D651" s="15" t="s">
        <v>446</v>
      </c>
      <c r="E651" s="17">
        <v>1539.99</v>
      </c>
      <c r="F651" s="17">
        <v>0</v>
      </c>
      <c r="G651" s="26"/>
      <c r="H651" s="26"/>
      <c r="I651" s="60"/>
      <c r="J651" s="6"/>
      <c r="K651" s="6"/>
      <c r="L651" s="2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</row>
    <row r="652" spans="1:56" s="4" customFormat="1" ht="12.75" customHeight="1">
      <c r="A652" s="14" t="s">
        <v>37</v>
      </c>
      <c r="B652" s="30">
        <v>202110892003295</v>
      </c>
      <c r="C652" s="16">
        <v>44466</v>
      </c>
      <c r="D652" s="15" t="s">
        <v>447</v>
      </c>
      <c r="E652" s="17">
        <v>143310.79</v>
      </c>
      <c r="F652" s="17">
        <v>0</v>
      </c>
      <c r="G652" s="26"/>
      <c r="H652" s="26"/>
      <c r="I652" s="60"/>
      <c r="J652" s="6"/>
      <c r="K652" s="6"/>
      <c r="L652" s="2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</row>
    <row r="653" spans="1:56" s="4" customFormat="1" ht="12.75" customHeight="1">
      <c r="A653" s="14" t="s">
        <v>37</v>
      </c>
      <c r="B653" s="30">
        <v>202110892003295</v>
      </c>
      <c r="C653" s="16">
        <v>44487</v>
      </c>
      <c r="D653" s="15" t="s">
        <v>448</v>
      </c>
      <c r="E653" s="17">
        <v>2870</v>
      </c>
      <c r="F653" s="17">
        <v>0</v>
      </c>
      <c r="G653" s="26"/>
      <c r="H653" s="26"/>
      <c r="I653" s="60"/>
      <c r="J653" s="6"/>
      <c r="K653" s="6"/>
      <c r="L653" s="2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</row>
    <row r="654" spans="1:56" s="4" customFormat="1" ht="12.75" customHeight="1">
      <c r="A654" s="14" t="s">
        <v>37</v>
      </c>
      <c r="B654" s="30">
        <v>202110892003836</v>
      </c>
      <c r="C654" s="16">
        <v>44491</v>
      </c>
      <c r="D654" s="15" t="s">
        <v>449</v>
      </c>
      <c r="E654" s="17">
        <v>144251.13</v>
      </c>
      <c r="F654" s="17">
        <v>0</v>
      </c>
      <c r="G654" s="26"/>
      <c r="H654" s="26"/>
      <c r="I654" s="60"/>
      <c r="J654" s="6"/>
      <c r="K654" s="6"/>
      <c r="L654" s="2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</row>
    <row r="655" spans="1:56" s="4" customFormat="1" ht="12.75" customHeight="1">
      <c r="A655" s="14" t="s">
        <v>37</v>
      </c>
      <c r="B655" s="30">
        <v>202110892003836</v>
      </c>
      <c r="C655" s="16">
        <v>44516</v>
      </c>
      <c r="D655" s="15" t="s">
        <v>450</v>
      </c>
      <c r="E655" s="17">
        <v>2053.33</v>
      </c>
      <c r="F655" s="17">
        <v>0</v>
      </c>
      <c r="G655" s="26"/>
      <c r="H655" s="26"/>
      <c r="I655" s="60"/>
      <c r="J655" s="6"/>
      <c r="K655" s="6"/>
      <c r="L655" s="2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</row>
    <row r="656" spans="1:56" s="4" customFormat="1" ht="12.75" customHeight="1">
      <c r="A656" s="14" t="s">
        <v>37</v>
      </c>
      <c r="B656" s="30">
        <v>202110892004317</v>
      </c>
      <c r="C656" s="16">
        <v>44525</v>
      </c>
      <c r="D656" s="15" t="s">
        <v>451</v>
      </c>
      <c r="E656" s="17">
        <v>142826.79</v>
      </c>
      <c r="F656" s="17">
        <v>0</v>
      </c>
      <c r="G656" s="26"/>
      <c r="H656" s="26"/>
      <c r="I656" s="60"/>
      <c r="J656" s="6"/>
      <c r="K656" s="6"/>
      <c r="L656" s="2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</row>
    <row r="657" spans="1:56" s="4" customFormat="1" ht="12.75" customHeight="1">
      <c r="A657" s="14" t="s">
        <v>37</v>
      </c>
      <c r="B657" s="30">
        <v>202110892004317</v>
      </c>
      <c r="C657" s="16">
        <v>44545</v>
      </c>
      <c r="D657" s="15" t="s">
        <v>452</v>
      </c>
      <c r="E657" s="17">
        <v>629.99</v>
      </c>
      <c r="F657" s="17">
        <v>0</v>
      </c>
      <c r="G657" s="26"/>
      <c r="H657" s="26"/>
      <c r="I657" s="60"/>
      <c r="J657" s="6"/>
      <c r="K657" s="6"/>
      <c r="L657" s="2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</row>
    <row r="658" spans="1:56" s="4" customFormat="1" ht="12.75" customHeight="1">
      <c r="A658" s="14" t="s">
        <v>37</v>
      </c>
      <c r="B658" s="30">
        <v>202110892004674</v>
      </c>
      <c r="C658" s="16">
        <v>44546</v>
      </c>
      <c r="D658" s="15" t="s">
        <v>453</v>
      </c>
      <c r="E658" s="17">
        <v>139130.43</v>
      </c>
      <c r="F658" s="17">
        <v>0</v>
      </c>
      <c r="G658" s="26"/>
      <c r="H658" s="26"/>
      <c r="I658" s="60"/>
      <c r="J658" s="6"/>
      <c r="K658" s="6"/>
      <c r="L658" s="2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</row>
    <row r="659" spans="1:56" s="4" customFormat="1" ht="12.75" customHeight="1">
      <c r="A659" s="14" t="s">
        <v>37</v>
      </c>
      <c r="B659" s="30">
        <v>202110892004674</v>
      </c>
      <c r="C659" s="16">
        <v>44546</v>
      </c>
      <c r="D659" s="15" t="s">
        <v>454</v>
      </c>
      <c r="E659" s="17">
        <v>123595.25</v>
      </c>
      <c r="F659" s="17">
        <v>0</v>
      </c>
      <c r="G659" s="26"/>
      <c r="H659" s="26"/>
      <c r="I659" s="60"/>
      <c r="J659" s="6"/>
      <c r="K659" s="6"/>
      <c r="L659" s="2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</row>
    <row r="660" spans="1:56" s="4" customFormat="1" ht="12.75" customHeight="1">
      <c r="A660" s="14" t="s">
        <v>37</v>
      </c>
      <c r="B660" s="30">
        <v>202110892004674</v>
      </c>
      <c r="C660" s="16">
        <v>44557</v>
      </c>
      <c r="D660" s="15" t="s">
        <v>455</v>
      </c>
      <c r="E660" s="17">
        <v>4723.95</v>
      </c>
      <c r="F660" s="17">
        <v>0</v>
      </c>
      <c r="G660" s="26"/>
      <c r="H660" s="26"/>
      <c r="I660" s="60"/>
      <c r="J660" s="6"/>
      <c r="K660" s="6"/>
      <c r="L660" s="2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</row>
    <row r="661" spans="1:56" s="4" customFormat="1" ht="15" customHeight="1">
      <c r="A661" s="28"/>
      <c r="B661" s="10"/>
      <c r="C661" s="10"/>
      <c r="D661" s="15" t="s">
        <v>23</v>
      </c>
      <c r="E661" s="20">
        <f>SUM(E639:E660)</f>
        <v>1829016.4913</v>
      </c>
      <c r="F661" s="20">
        <f>SUM(F639:F660)</f>
        <v>7.96</v>
      </c>
      <c r="G661" s="26"/>
      <c r="H661" s="26"/>
      <c r="I661" s="60"/>
      <c r="J661" s="6"/>
      <c r="K661" s="6"/>
      <c r="L661" s="2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</row>
    <row r="662" spans="1:56" s="4" customFormat="1" ht="18" customHeight="1">
      <c r="A662" s="397"/>
      <c r="B662" s="397"/>
      <c r="C662" s="397"/>
      <c r="D662" s="397"/>
      <c r="E662" s="397"/>
      <c r="F662" s="397"/>
      <c r="G662" s="26"/>
      <c r="H662" s="26"/>
      <c r="I662" s="60"/>
      <c r="J662" s="6"/>
      <c r="K662" s="6"/>
      <c r="L662" s="2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</row>
    <row r="663" spans="1:56" s="4" customFormat="1" ht="18.75" customHeight="1">
      <c r="A663" s="399" t="s">
        <v>456</v>
      </c>
      <c r="B663" s="399"/>
      <c r="C663" s="399"/>
      <c r="D663" s="399"/>
      <c r="E663" s="399"/>
      <c r="F663" s="399"/>
      <c r="G663" s="28"/>
      <c r="H663" s="28"/>
      <c r="I663" s="75"/>
      <c r="J663" s="3"/>
      <c r="K663" s="3"/>
      <c r="L663" s="75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</row>
    <row r="664" spans="1:56" s="4" customFormat="1" ht="24" customHeight="1">
      <c r="A664" s="13" t="s">
        <v>12</v>
      </c>
      <c r="B664" s="13" t="s">
        <v>13</v>
      </c>
      <c r="C664" s="13" t="s">
        <v>14</v>
      </c>
      <c r="D664" s="13" t="s">
        <v>15</v>
      </c>
      <c r="E664" s="13" t="s">
        <v>16</v>
      </c>
      <c r="F664" s="13" t="s">
        <v>17</v>
      </c>
      <c r="G664" s="76" t="s">
        <v>18</v>
      </c>
      <c r="H664" s="76" t="s">
        <v>19</v>
      </c>
      <c r="I664" s="39"/>
      <c r="J664" s="28" t="s">
        <v>361</v>
      </c>
      <c r="K664" s="28" t="s">
        <v>362</v>
      </c>
      <c r="L664" s="75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</row>
    <row r="665" spans="1:56" s="4" customFormat="1" ht="12.75" customHeight="1">
      <c r="A665" s="14" t="s">
        <v>37</v>
      </c>
      <c r="B665" s="30">
        <v>202110892000535</v>
      </c>
      <c r="C665" s="16">
        <v>44272</v>
      </c>
      <c r="D665" s="15" t="s">
        <v>457</v>
      </c>
      <c r="E665" s="17">
        <v>13.32</v>
      </c>
      <c r="F665" s="17">
        <v>0</v>
      </c>
      <c r="G665" s="27"/>
      <c r="H665" s="19"/>
      <c r="I665" s="39"/>
      <c r="J665" s="28"/>
      <c r="K665" s="28"/>
      <c r="L665" s="2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</row>
    <row r="666" spans="1:56" s="4" customFormat="1" ht="12.75" customHeight="1">
      <c r="A666" s="14" t="s">
        <v>37</v>
      </c>
      <c r="B666" s="30">
        <v>202110892001557</v>
      </c>
      <c r="C666" s="16">
        <v>44363</v>
      </c>
      <c r="D666" s="15" t="s">
        <v>458</v>
      </c>
      <c r="E666" s="17">
        <v>72.75</v>
      </c>
      <c r="F666" s="17">
        <v>0</v>
      </c>
      <c r="G666" s="27"/>
      <c r="H666" s="19"/>
      <c r="I666" s="39"/>
      <c r="J666" s="28"/>
      <c r="K666" s="28"/>
      <c r="L666" s="2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</row>
    <row r="667" spans="1:56" s="4" customFormat="1" ht="12.75" customHeight="1">
      <c r="A667" s="14" t="s">
        <v>37</v>
      </c>
      <c r="B667" s="30">
        <v>202110892001987</v>
      </c>
      <c r="C667" s="16">
        <v>44393</v>
      </c>
      <c r="D667" s="15" t="s">
        <v>459</v>
      </c>
      <c r="E667" s="17">
        <v>61.8</v>
      </c>
      <c r="F667" s="17">
        <v>0</v>
      </c>
      <c r="G667" s="27"/>
      <c r="H667" s="19"/>
      <c r="I667" s="39"/>
      <c r="J667" s="28"/>
      <c r="K667" s="28"/>
      <c r="L667" s="2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</row>
    <row r="668" spans="1:56" s="4" customFormat="1" ht="12.75" customHeight="1">
      <c r="A668" s="14" t="s">
        <v>37</v>
      </c>
      <c r="B668" s="30">
        <v>202110892002509</v>
      </c>
      <c r="C668" s="16">
        <v>44426</v>
      </c>
      <c r="D668" s="15" t="s">
        <v>460</v>
      </c>
      <c r="E668" s="17">
        <v>177.05</v>
      </c>
      <c r="F668" s="17">
        <v>0</v>
      </c>
      <c r="G668" s="27"/>
      <c r="H668" s="19"/>
      <c r="I668" s="39"/>
      <c r="J668" s="28"/>
      <c r="K668" s="28"/>
      <c r="L668" s="2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</row>
    <row r="669" spans="1:56" s="4" customFormat="1" ht="12.75" customHeight="1">
      <c r="A669" s="14" t="s">
        <v>37</v>
      </c>
      <c r="B669" s="30">
        <v>202110892002887</v>
      </c>
      <c r="C669" s="16">
        <v>44454</v>
      </c>
      <c r="D669" s="15" t="s">
        <v>461</v>
      </c>
      <c r="E669" s="17">
        <v>103.58</v>
      </c>
      <c r="F669" s="17">
        <v>0</v>
      </c>
      <c r="G669" s="27"/>
      <c r="H669" s="19"/>
      <c r="I669" s="39"/>
      <c r="J669" s="28"/>
      <c r="K669" s="28"/>
      <c r="L669" s="2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</row>
    <row r="670" spans="1:56" s="4" customFormat="1" ht="12.75" customHeight="1">
      <c r="A670" s="14" t="s">
        <v>37</v>
      </c>
      <c r="B670" s="30">
        <v>202110892003295</v>
      </c>
      <c r="C670" s="16">
        <v>44487</v>
      </c>
      <c r="D670" s="15" t="s">
        <v>462</v>
      </c>
      <c r="E670" s="17">
        <v>170.83</v>
      </c>
      <c r="F670" s="17">
        <v>0</v>
      </c>
      <c r="G670" s="27"/>
      <c r="H670" s="19"/>
      <c r="I670" s="39"/>
      <c r="J670" s="28"/>
      <c r="K670" s="28"/>
      <c r="L670" s="2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</row>
    <row r="671" spans="1:56" s="4" customFormat="1" ht="12.75" customHeight="1">
      <c r="A671" s="14" t="s">
        <v>37</v>
      </c>
      <c r="B671" s="30">
        <v>202110892004317</v>
      </c>
      <c r="C671" s="16">
        <v>44545</v>
      </c>
      <c r="D671" s="15" t="s">
        <v>463</v>
      </c>
      <c r="E671" s="17">
        <v>405.46</v>
      </c>
      <c r="F671" s="17">
        <v>0</v>
      </c>
      <c r="G671" s="27"/>
      <c r="H671" s="19"/>
      <c r="I671" s="39"/>
      <c r="J671" s="28"/>
      <c r="K671" s="28"/>
      <c r="L671" s="2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</row>
    <row r="672" spans="1:56" s="4" customFormat="1" ht="12.75" customHeight="1">
      <c r="A672" s="14" t="s">
        <v>37</v>
      </c>
      <c r="B672" s="30">
        <v>202110892004674</v>
      </c>
      <c r="C672" s="16">
        <v>44557</v>
      </c>
      <c r="D672" s="15" t="s">
        <v>464</v>
      </c>
      <c r="E672" s="17">
        <v>611.08</v>
      </c>
      <c r="F672" s="17">
        <v>0</v>
      </c>
      <c r="G672" s="27"/>
      <c r="H672" s="19"/>
      <c r="I672" s="39"/>
      <c r="J672" s="28"/>
      <c r="K672" s="28"/>
      <c r="L672" s="2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</row>
    <row r="673" spans="1:56" s="4" customFormat="1" ht="15" customHeight="1">
      <c r="A673" s="10"/>
      <c r="B673" s="10"/>
      <c r="C673" s="10"/>
      <c r="D673" s="15" t="s">
        <v>23</v>
      </c>
      <c r="E673" s="54">
        <f>SUM(E665:E672)</f>
        <v>1615.87</v>
      </c>
      <c r="F673" s="20">
        <f>SUM(F665:F672)</f>
        <v>0</v>
      </c>
      <c r="G673" s="27">
        <v>737.84</v>
      </c>
      <c r="H673" s="19">
        <v>0</v>
      </c>
      <c r="I673" s="39"/>
      <c r="J673" s="28"/>
      <c r="K673" s="28"/>
      <c r="L673" s="2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</row>
    <row r="674" spans="1:56" s="4" customFormat="1" ht="18" customHeight="1">
      <c r="A674" s="10"/>
      <c r="B674" s="10"/>
      <c r="C674" s="10"/>
      <c r="D674" s="33"/>
      <c r="E674" s="77"/>
      <c r="F674" s="74"/>
      <c r="G674" s="27"/>
      <c r="H674" s="19"/>
      <c r="I674" s="39"/>
      <c r="J674" s="28"/>
      <c r="K674" s="28"/>
      <c r="L674" s="2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</row>
    <row r="675" spans="1:56" s="4" customFormat="1" ht="18.75" customHeight="1">
      <c r="A675" s="399" t="s">
        <v>465</v>
      </c>
      <c r="B675" s="399"/>
      <c r="C675" s="399"/>
      <c r="D675" s="399"/>
      <c r="E675" s="399"/>
      <c r="F675" s="399"/>
      <c r="G675" s="27"/>
      <c r="H675" s="19"/>
      <c r="I675" s="39"/>
      <c r="J675" s="28"/>
      <c r="K675" s="28"/>
      <c r="L675" s="2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</row>
    <row r="676" spans="1:56" s="4" customFormat="1" ht="24" customHeight="1">
      <c r="A676" s="13" t="s">
        <v>12</v>
      </c>
      <c r="B676" s="13" t="s">
        <v>13</v>
      </c>
      <c r="C676" s="13" t="s">
        <v>14</v>
      </c>
      <c r="D676" s="13" t="s">
        <v>15</v>
      </c>
      <c r="E676" s="13" t="s">
        <v>16</v>
      </c>
      <c r="F676" s="13" t="s">
        <v>17</v>
      </c>
      <c r="G676" s="27"/>
      <c r="H676" s="19"/>
      <c r="I676" s="39"/>
      <c r="J676" s="28"/>
      <c r="K676" s="28"/>
      <c r="L676" s="2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</row>
    <row r="677" spans="1:56" s="4" customFormat="1" ht="12.75" customHeight="1">
      <c r="A677" s="14" t="s">
        <v>364</v>
      </c>
      <c r="B677" s="30">
        <v>202110892003295</v>
      </c>
      <c r="C677" s="16">
        <v>44466</v>
      </c>
      <c r="D677" s="15" t="s">
        <v>466</v>
      </c>
      <c r="E677" s="17">
        <v>483.33</v>
      </c>
      <c r="F677" s="17">
        <v>0</v>
      </c>
      <c r="G677" s="27"/>
      <c r="H677" s="19"/>
      <c r="I677" s="39"/>
      <c r="J677" s="28"/>
      <c r="K677" s="28"/>
      <c r="L677" s="2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</row>
    <row r="678" spans="1:56" s="4" customFormat="1" ht="12.75" customHeight="1">
      <c r="A678" s="14" t="s">
        <v>364</v>
      </c>
      <c r="B678" s="30">
        <v>202110892003836</v>
      </c>
      <c r="C678" s="16">
        <v>44491</v>
      </c>
      <c r="D678" s="15" t="s">
        <v>467</v>
      </c>
      <c r="E678" s="17">
        <v>483.33</v>
      </c>
      <c r="F678" s="17">
        <v>0</v>
      </c>
      <c r="G678" s="27"/>
      <c r="H678" s="19"/>
      <c r="I678" s="39"/>
      <c r="J678" s="28"/>
      <c r="K678" s="28"/>
      <c r="L678" s="2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</row>
    <row r="679" spans="1:56" s="4" customFormat="1" ht="12.75" customHeight="1">
      <c r="A679" s="14" t="s">
        <v>364</v>
      </c>
      <c r="B679" s="30">
        <v>202110892004317</v>
      </c>
      <c r="C679" s="16">
        <v>44524</v>
      </c>
      <c r="D679" s="15" t="s">
        <v>468</v>
      </c>
      <c r="E679" s="17">
        <v>483.33</v>
      </c>
      <c r="F679" s="17">
        <v>0</v>
      </c>
      <c r="G679" s="27"/>
      <c r="H679" s="19"/>
      <c r="I679" s="39"/>
      <c r="J679" s="28"/>
      <c r="K679" s="28"/>
      <c r="L679" s="2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</row>
    <row r="680" spans="1:56" s="4" customFormat="1" ht="12.75" customHeight="1">
      <c r="A680" s="14" t="s">
        <v>364</v>
      </c>
      <c r="B680" s="30">
        <v>202110892004674</v>
      </c>
      <c r="C680" s="16">
        <v>44546</v>
      </c>
      <c r="D680" s="15" t="s">
        <v>469</v>
      </c>
      <c r="E680" s="17">
        <v>483.33</v>
      </c>
      <c r="F680" s="17">
        <v>0</v>
      </c>
      <c r="G680" s="27"/>
      <c r="H680" s="19"/>
      <c r="I680" s="39"/>
      <c r="J680" s="28"/>
      <c r="K680" s="28"/>
      <c r="L680" s="2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</row>
    <row r="681" spans="1:56" s="4" customFormat="1" ht="15" customHeight="1">
      <c r="A681" s="10"/>
      <c r="B681" s="10"/>
      <c r="C681" s="10"/>
      <c r="D681" s="15" t="s">
        <v>23</v>
      </c>
      <c r="E681" s="20">
        <f>SUM(E677:E680)</f>
        <v>1933.32</v>
      </c>
      <c r="F681" s="20">
        <f>SUM(F677:F680)</f>
        <v>0</v>
      </c>
      <c r="G681" s="27"/>
      <c r="H681" s="19"/>
      <c r="I681" s="39"/>
      <c r="J681" s="28"/>
      <c r="K681" s="28"/>
      <c r="L681" s="2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</row>
    <row r="682" spans="1:56" s="4" customFormat="1" ht="18" customHeight="1">
      <c r="A682" s="397"/>
      <c r="B682" s="397"/>
      <c r="C682" s="397"/>
      <c r="D682" s="397"/>
      <c r="E682" s="397"/>
      <c r="F682" s="397"/>
      <c r="G682" s="27">
        <v>7514.41</v>
      </c>
      <c r="H682" s="19" t="e">
        <f>NA()</f>
        <v>#N/A</v>
      </c>
      <c r="I682" s="39"/>
      <c r="J682" s="28"/>
      <c r="K682" s="28"/>
      <c r="L682" s="2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</row>
    <row r="683" spans="1:56" s="4" customFormat="1" ht="18.75" customHeight="1">
      <c r="A683" s="399" t="s">
        <v>470</v>
      </c>
      <c r="B683" s="399"/>
      <c r="C683" s="399"/>
      <c r="D683" s="399"/>
      <c r="E683" s="399"/>
      <c r="F683" s="399"/>
      <c r="G683" s="19"/>
      <c r="H683" s="19"/>
      <c r="I683" s="39"/>
      <c r="J683" s="28"/>
      <c r="K683" s="28"/>
      <c r="L683" s="2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</row>
    <row r="684" spans="1:56" s="4" customFormat="1" ht="24" customHeight="1">
      <c r="A684" s="13" t="s">
        <v>12</v>
      </c>
      <c r="B684" s="13" t="s">
        <v>13</v>
      </c>
      <c r="C684" s="13" t="s">
        <v>14</v>
      </c>
      <c r="D684" s="13" t="s">
        <v>15</v>
      </c>
      <c r="E684" s="13" t="s">
        <v>16</v>
      </c>
      <c r="F684" s="13" t="s">
        <v>17</v>
      </c>
      <c r="G684" s="19"/>
      <c r="H684" s="19"/>
      <c r="I684" s="39"/>
      <c r="J684" s="28"/>
      <c r="K684" s="28"/>
      <c r="L684" s="2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</row>
    <row r="685" spans="1:56" s="4" customFormat="1" ht="12.75" customHeight="1">
      <c r="A685" s="67" t="s">
        <v>370</v>
      </c>
      <c r="B685" s="30">
        <v>202110892000206</v>
      </c>
      <c r="C685" s="16">
        <v>44221</v>
      </c>
      <c r="D685" s="15" t="s">
        <v>471</v>
      </c>
      <c r="E685" s="17">
        <v>4669.28</v>
      </c>
      <c r="F685" s="17">
        <v>0</v>
      </c>
      <c r="G685" s="27"/>
      <c r="H685" s="19"/>
      <c r="I685" s="60"/>
      <c r="J685" s="32"/>
      <c r="K685" s="32"/>
      <c r="L685" s="60"/>
      <c r="M685" s="6"/>
      <c r="N685" s="32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</row>
    <row r="686" spans="1:56" s="4" customFormat="1" ht="12.75" customHeight="1">
      <c r="A686" s="67" t="s">
        <v>364</v>
      </c>
      <c r="B686" s="30">
        <v>202110892000206</v>
      </c>
      <c r="C686" s="16">
        <v>44221</v>
      </c>
      <c r="D686" s="15" t="s">
        <v>472</v>
      </c>
      <c r="E686" s="17">
        <v>483.33</v>
      </c>
      <c r="F686" s="17">
        <v>0</v>
      </c>
      <c r="G686" s="27"/>
      <c r="H686" s="19"/>
      <c r="I686" s="60"/>
      <c r="J686" s="32"/>
      <c r="K686" s="32"/>
      <c r="L686" s="60"/>
      <c r="M686" s="6"/>
      <c r="N686" s="32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</row>
    <row r="687" spans="1:56" s="4" customFormat="1" ht="12.75" customHeight="1">
      <c r="A687" s="55" t="s">
        <v>370</v>
      </c>
      <c r="B687" s="30">
        <v>202110892000535</v>
      </c>
      <c r="C687" s="16">
        <v>44250</v>
      </c>
      <c r="D687" s="15" t="s">
        <v>473</v>
      </c>
      <c r="E687" s="17">
        <v>4669.28</v>
      </c>
      <c r="F687" s="17">
        <v>0</v>
      </c>
      <c r="G687" s="27"/>
      <c r="H687" s="19"/>
      <c r="I687" s="60"/>
      <c r="J687" s="32"/>
      <c r="K687" s="32"/>
      <c r="L687" s="60"/>
      <c r="M687" s="6"/>
      <c r="N687" s="32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</row>
    <row r="688" spans="1:56" s="4" customFormat="1" ht="12.75" customHeight="1">
      <c r="A688" s="55" t="s">
        <v>364</v>
      </c>
      <c r="B688" s="30">
        <v>202110892000535</v>
      </c>
      <c r="C688" s="16">
        <v>44250</v>
      </c>
      <c r="D688" s="15" t="s">
        <v>474</v>
      </c>
      <c r="E688" s="17">
        <v>483.33</v>
      </c>
      <c r="F688" s="17">
        <v>0</v>
      </c>
      <c r="G688" s="27"/>
      <c r="H688" s="19"/>
      <c r="I688" s="60"/>
      <c r="J688" s="32"/>
      <c r="K688" s="32"/>
      <c r="L688" s="60"/>
      <c r="M688" s="6"/>
      <c r="N688" s="32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</row>
    <row r="689" spans="1:56" s="4" customFormat="1" ht="12.75" customHeight="1">
      <c r="A689" s="67" t="s">
        <v>370</v>
      </c>
      <c r="B689" s="30">
        <v>202110892000911</v>
      </c>
      <c r="C689" s="16">
        <v>44279</v>
      </c>
      <c r="D689" s="15" t="s">
        <v>475</v>
      </c>
      <c r="E689" s="17">
        <v>4669.28</v>
      </c>
      <c r="F689" s="17">
        <v>0</v>
      </c>
      <c r="G689" s="27"/>
      <c r="H689" s="19"/>
      <c r="I689" s="60"/>
      <c r="J689" s="32"/>
      <c r="K689" s="32"/>
      <c r="L689" s="60"/>
      <c r="M689" s="6"/>
      <c r="N689" s="32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</row>
    <row r="690" spans="1:56" s="4" customFormat="1" ht="12.75" customHeight="1">
      <c r="A690" s="67" t="s">
        <v>364</v>
      </c>
      <c r="B690" s="30">
        <v>202110892000911</v>
      </c>
      <c r="C690" s="16">
        <v>44279</v>
      </c>
      <c r="D690" s="15" t="s">
        <v>476</v>
      </c>
      <c r="E690" s="17">
        <v>483.33</v>
      </c>
      <c r="F690" s="17">
        <v>0</v>
      </c>
      <c r="G690" s="27"/>
      <c r="H690" s="19"/>
      <c r="I690" s="60"/>
      <c r="J690" s="32"/>
      <c r="K690" s="32"/>
      <c r="L690" s="60"/>
      <c r="M690" s="6"/>
      <c r="N690" s="32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</row>
    <row r="691" spans="1:56" s="4" customFormat="1" ht="12.75" customHeight="1">
      <c r="A691" s="14" t="s">
        <v>370</v>
      </c>
      <c r="B691" s="30">
        <v>202110892001233</v>
      </c>
      <c r="C691" s="16">
        <v>44313</v>
      </c>
      <c r="D691" s="15" t="s">
        <v>477</v>
      </c>
      <c r="E691" s="17">
        <v>5671.44</v>
      </c>
      <c r="F691" s="17">
        <v>0</v>
      </c>
      <c r="G691" s="27"/>
      <c r="H691" s="19"/>
      <c r="I691" s="60"/>
      <c r="J691" s="32"/>
      <c r="K691" s="32"/>
      <c r="L691" s="60"/>
      <c r="M691" s="6"/>
      <c r="N691" s="32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</row>
    <row r="692" spans="1:56" s="4" customFormat="1" ht="12.75" customHeight="1">
      <c r="A692" s="14" t="s">
        <v>364</v>
      </c>
      <c r="B692" s="30">
        <v>202110892001233</v>
      </c>
      <c r="C692" s="16">
        <v>44313</v>
      </c>
      <c r="D692" s="15" t="s">
        <v>478</v>
      </c>
      <c r="E692" s="17">
        <v>483.33</v>
      </c>
      <c r="F692" s="17">
        <v>0</v>
      </c>
      <c r="G692" s="27"/>
      <c r="H692" s="19"/>
      <c r="I692" s="60"/>
      <c r="J692" s="32"/>
      <c r="K692" s="32"/>
      <c r="L692" s="60"/>
      <c r="M692" s="6"/>
      <c r="N692" s="32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</row>
    <row r="693" spans="1:56" s="4" customFormat="1" ht="12.75" customHeight="1">
      <c r="A693" s="67" t="s">
        <v>370</v>
      </c>
      <c r="B693" s="30">
        <v>202110892001557</v>
      </c>
      <c r="C693" s="16">
        <v>44341</v>
      </c>
      <c r="D693" s="15" t="s">
        <v>479</v>
      </c>
      <c r="E693" s="17">
        <v>7869.95</v>
      </c>
      <c r="F693" s="17">
        <v>0</v>
      </c>
      <c r="G693" s="27"/>
      <c r="H693" s="19"/>
      <c r="I693" s="60"/>
      <c r="J693" s="32"/>
      <c r="K693" s="32"/>
      <c r="L693" s="60"/>
      <c r="M693" s="6"/>
      <c r="N693" s="32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</row>
    <row r="694" spans="1:56" s="4" customFormat="1" ht="12.75" customHeight="1">
      <c r="A694" s="67" t="s">
        <v>364</v>
      </c>
      <c r="B694" s="30">
        <v>202110892001557</v>
      </c>
      <c r="C694" s="16">
        <v>44341</v>
      </c>
      <c r="D694" s="15" t="s">
        <v>480</v>
      </c>
      <c r="E694" s="17">
        <v>483.33</v>
      </c>
      <c r="F694" s="17">
        <v>0</v>
      </c>
      <c r="G694" s="27"/>
      <c r="H694" s="19"/>
      <c r="I694" s="60"/>
      <c r="J694" s="32"/>
      <c r="K694" s="32"/>
      <c r="L694" s="60"/>
      <c r="M694" s="6"/>
      <c r="N694" s="32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</row>
    <row r="695" spans="1:56" s="4" customFormat="1" ht="12.75" customHeight="1">
      <c r="A695" s="14" t="s">
        <v>370</v>
      </c>
      <c r="B695" s="30">
        <v>202110892001987</v>
      </c>
      <c r="C695" s="16">
        <v>44371</v>
      </c>
      <c r="D695" s="15" t="s">
        <v>481</v>
      </c>
      <c r="E695" s="17">
        <v>4752.71</v>
      </c>
      <c r="F695" s="17">
        <v>0</v>
      </c>
      <c r="G695" s="27"/>
      <c r="H695" s="19"/>
      <c r="I695" s="60"/>
      <c r="J695" s="32"/>
      <c r="K695" s="32"/>
      <c r="L695" s="60"/>
      <c r="M695" s="6"/>
      <c r="N695" s="32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</row>
    <row r="696" spans="1:56" s="4" customFormat="1" ht="12.75" customHeight="1">
      <c r="A696" s="14" t="s">
        <v>364</v>
      </c>
      <c r="B696" s="30">
        <v>202110892001987</v>
      </c>
      <c r="C696" s="16">
        <v>44371</v>
      </c>
      <c r="D696" s="15" t="s">
        <v>482</v>
      </c>
      <c r="E696" s="17">
        <v>483.33</v>
      </c>
      <c r="F696" s="17">
        <v>0</v>
      </c>
      <c r="G696" s="27"/>
      <c r="H696" s="19"/>
      <c r="I696" s="60"/>
      <c r="J696" s="32"/>
      <c r="K696" s="32"/>
      <c r="L696" s="60"/>
      <c r="M696" s="6"/>
      <c r="N696" s="32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</row>
    <row r="697" spans="1:56" s="4" customFormat="1" ht="12.75" customHeight="1">
      <c r="A697" s="14" t="s">
        <v>370</v>
      </c>
      <c r="B697" s="30">
        <v>202110892002509</v>
      </c>
      <c r="C697" s="16">
        <v>44404</v>
      </c>
      <c r="D697" s="15" t="s">
        <v>483</v>
      </c>
      <c r="E697" s="17">
        <v>4752.71</v>
      </c>
      <c r="F697" s="17">
        <v>0</v>
      </c>
      <c r="G697" s="27"/>
      <c r="H697" s="19"/>
      <c r="I697" s="60"/>
      <c r="J697" s="32"/>
      <c r="K697" s="32"/>
      <c r="L697" s="60"/>
      <c r="M697" s="6"/>
      <c r="N697" s="32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</row>
    <row r="698" spans="1:56" s="4" customFormat="1" ht="12.75" customHeight="1">
      <c r="A698" s="14" t="s">
        <v>364</v>
      </c>
      <c r="B698" s="30">
        <v>202110892002509</v>
      </c>
      <c r="C698" s="16">
        <v>44404</v>
      </c>
      <c r="D698" s="15" t="s">
        <v>484</v>
      </c>
      <c r="E698" s="17">
        <v>821.95</v>
      </c>
      <c r="F698" s="17">
        <v>0</v>
      </c>
      <c r="G698" s="27"/>
      <c r="H698" s="19"/>
      <c r="I698" s="60"/>
      <c r="J698" s="32"/>
      <c r="K698" s="32"/>
      <c r="L698" s="60"/>
      <c r="M698" s="6"/>
      <c r="N698" s="32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</row>
    <row r="699" spans="1:56" s="4" customFormat="1" ht="12.75" customHeight="1">
      <c r="A699" s="14" t="s">
        <v>370</v>
      </c>
      <c r="B699" s="30">
        <v>202110892002887</v>
      </c>
      <c r="C699" s="16">
        <v>44433</v>
      </c>
      <c r="D699" s="15" t="s">
        <v>485</v>
      </c>
      <c r="E699" s="17">
        <v>4752.71</v>
      </c>
      <c r="F699" s="17">
        <v>0</v>
      </c>
      <c r="G699" s="27"/>
      <c r="H699" s="19"/>
      <c r="I699" s="60"/>
      <c r="J699" s="32"/>
      <c r="K699" s="32"/>
      <c r="L699" s="60"/>
      <c r="M699" s="6"/>
      <c r="N699" s="32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</row>
    <row r="700" spans="1:56" s="4" customFormat="1" ht="12.75" customHeight="1">
      <c r="A700" s="14" t="s">
        <v>364</v>
      </c>
      <c r="B700" s="30">
        <v>202110892002887</v>
      </c>
      <c r="C700" s="16">
        <v>44433</v>
      </c>
      <c r="D700" s="15" t="s">
        <v>486</v>
      </c>
      <c r="E700" s="17">
        <v>483.33</v>
      </c>
      <c r="F700" s="17">
        <v>0</v>
      </c>
      <c r="G700" s="27"/>
      <c r="H700" s="19"/>
      <c r="I700" s="60"/>
      <c r="J700" s="32"/>
      <c r="K700" s="32"/>
      <c r="L700" s="60"/>
      <c r="M700" s="6"/>
      <c r="N700" s="32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</row>
    <row r="701" spans="1:56" s="4" customFormat="1" ht="12.75" customHeight="1">
      <c r="A701" s="14" t="s">
        <v>370</v>
      </c>
      <c r="B701" s="30">
        <v>202110892003295</v>
      </c>
      <c r="C701" s="16">
        <v>44466</v>
      </c>
      <c r="D701" s="15" t="s">
        <v>487</v>
      </c>
      <c r="E701" s="17">
        <v>5600.13</v>
      </c>
      <c r="F701" s="17">
        <v>0</v>
      </c>
      <c r="G701" s="27"/>
      <c r="H701" s="19"/>
      <c r="I701" s="60"/>
      <c r="J701" s="32"/>
      <c r="K701" s="32"/>
      <c r="L701" s="60"/>
      <c r="M701" s="6"/>
      <c r="N701" s="32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</row>
    <row r="702" spans="1:56" s="4" customFormat="1" ht="12.75" customHeight="1">
      <c r="A702" s="14" t="s">
        <v>370</v>
      </c>
      <c r="B702" s="30">
        <v>202110892003836</v>
      </c>
      <c r="C702" s="16">
        <v>44491</v>
      </c>
      <c r="D702" s="15" t="s">
        <v>488</v>
      </c>
      <c r="E702" s="17">
        <v>4752.71</v>
      </c>
      <c r="F702" s="17">
        <v>0</v>
      </c>
      <c r="G702" s="27"/>
      <c r="H702" s="19"/>
      <c r="I702" s="60"/>
      <c r="J702" s="32"/>
      <c r="K702" s="32"/>
      <c r="L702" s="60"/>
      <c r="M702" s="6"/>
      <c r="N702" s="32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</row>
    <row r="703" spans="1:56" s="4" customFormat="1" ht="12.75" customHeight="1">
      <c r="A703" s="14" t="s">
        <v>370</v>
      </c>
      <c r="B703" s="30">
        <v>202110892004317</v>
      </c>
      <c r="C703" s="16">
        <v>44524</v>
      </c>
      <c r="D703" s="15" t="s">
        <v>489</v>
      </c>
      <c r="E703" s="17">
        <v>4752.71</v>
      </c>
      <c r="F703" s="17">
        <v>0</v>
      </c>
      <c r="G703" s="27"/>
      <c r="H703" s="19"/>
      <c r="I703" s="60"/>
      <c r="J703" s="32"/>
      <c r="K703" s="32"/>
      <c r="L703" s="60"/>
      <c r="M703" s="6"/>
      <c r="N703" s="32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</row>
    <row r="704" spans="1:56" s="4" customFormat="1" ht="12.75" customHeight="1">
      <c r="A704" s="14" t="s">
        <v>37</v>
      </c>
      <c r="B704" s="30">
        <v>202110892004674</v>
      </c>
      <c r="C704" s="16">
        <v>44546</v>
      </c>
      <c r="D704" s="15" t="s">
        <v>490</v>
      </c>
      <c r="E704" s="17">
        <v>847.42</v>
      </c>
      <c r="F704" s="17">
        <v>847.42</v>
      </c>
      <c r="G704" s="27"/>
      <c r="H704" s="19"/>
      <c r="I704" s="60"/>
      <c r="J704" s="32"/>
      <c r="K704" s="32"/>
      <c r="L704" s="60"/>
      <c r="M704" s="6"/>
      <c r="N704" s="32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</row>
    <row r="705" spans="1:56" s="4" customFormat="1" ht="12.75" customHeight="1">
      <c r="A705" s="14" t="s">
        <v>370</v>
      </c>
      <c r="B705" s="30">
        <v>202110892004674</v>
      </c>
      <c r="C705" s="16">
        <v>44546</v>
      </c>
      <c r="D705" s="15" t="s">
        <v>491</v>
      </c>
      <c r="E705" s="17">
        <v>847.42</v>
      </c>
      <c r="F705" s="17">
        <v>0</v>
      </c>
      <c r="G705" s="27"/>
      <c r="H705" s="19"/>
      <c r="I705" s="60"/>
      <c r="J705" s="32"/>
      <c r="K705" s="32"/>
      <c r="L705" s="60"/>
      <c r="M705" s="6"/>
      <c r="N705" s="32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</row>
    <row r="706" spans="1:56" s="4" customFormat="1" ht="15" customHeight="1">
      <c r="A706" s="78"/>
      <c r="B706" s="79"/>
      <c r="C706" s="10"/>
      <c r="D706" s="15" t="s">
        <v>23</v>
      </c>
      <c r="E706" s="20">
        <f>SUM(E685:E705)</f>
        <v>62813.009999999995</v>
      </c>
      <c r="F706" s="20">
        <f>SUM(F685:F705)</f>
        <v>847.42</v>
      </c>
      <c r="G706" s="27"/>
      <c r="H706" s="19"/>
      <c r="I706" s="60"/>
      <c r="J706" s="32"/>
      <c r="K706" s="32"/>
      <c r="L706" s="60"/>
      <c r="M706" s="6"/>
      <c r="N706" s="32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</row>
    <row r="707" spans="1:56" s="4" customFormat="1" ht="18" customHeight="1">
      <c r="A707" s="403"/>
      <c r="B707" s="403"/>
      <c r="C707" s="403"/>
      <c r="D707" s="403"/>
      <c r="E707" s="403"/>
      <c r="F707" s="403"/>
      <c r="G707" s="27"/>
      <c r="H707" s="19"/>
      <c r="I707" s="60"/>
      <c r="J707" s="32"/>
      <c r="K707" s="32"/>
      <c r="L707" s="60"/>
      <c r="M707" s="6"/>
      <c r="N707" s="32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</row>
    <row r="708" spans="1:56" s="4" customFormat="1" ht="18.75" customHeight="1">
      <c r="A708" s="399" t="s">
        <v>492</v>
      </c>
      <c r="B708" s="399"/>
      <c r="C708" s="399"/>
      <c r="D708" s="399"/>
      <c r="E708" s="399"/>
      <c r="F708" s="399"/>
      <c r="G708" s="19"/>
      <c r="H708" s="19"/>
      <c r="I708" s="60"/>
      <c r="J708" s="32"/>
      <c r="K708" s="32"/>
      <c r="L708" s="60"/>
      <c r="M708" s="6"/>
      <c r="N708" s="32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</row>
    <row r="709" spans="1:56" s="4" customFormat="1" ht="24" customHeight="1">
      <c r="A709" s="13" t="s">
        <v>12</v>
      </c>
      <c r="B709" s="13" t="s">
        <v>13</v>
      </c>
      <c r="C709" s="13" t="s">
        <v>14</v>
      </c>
      <c r="D709" s="13" t="s">
        <v>15</v>
      </c>
      <c r="E709" s="13" t="s">
        <v>16</v>
      </c>
      <c r="F709" s="13" t="s">
        <v>17</v>
      </c>
      <c r="G709" s="26" t="e">
        <f>SUM(#REF!)</f>
        <v>#REF!</v>
      </c>
      <c r="H709" s="26" t="e">
        <f>SUM(#REF!)</f>
        <v>#REF!</v>
      </c>
      <c r="I709" s="60"/>
      <c r="J709" s="32"/>
      <c r="K709" s="32"/>
      <c r="L709" s="60"/>
      <c r="M709" s="6"/>
      <c r="N709" s="32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</row>
    <row r="710" spans="1:56" s="4" customFormat="1" ht="12.75" customHeight="1">
      <c r="A710" s="14" t="s">
        <v>493</v>
      </c>
      <c r="B710" s="30">
        <v>202110892000206</v>
      </c>
      <c r="C710" s="16">
        <v>44221</v>
      </c>
      <c r="D710" s="15" t="s">
        <v>494</v>
      </c>
      <c r="E710" s="17">
        <v>49484.28</v>
      </c>
      <c r="F710" s="17">
        <v>0</v>
      </c>
      <c r="G710" s="27"/>
      <c r="H710" s="19"/>
      <c r="I710" s="40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397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</row>
    <row r="711" spans="1:56" s="4" customFormat="1" ht="12.75" customHeight="1">
      <c r="A711" s="14" t="s">
        <v>493</v>
      </c>
      <c r="B711" s="30">
        <v>202110892000535</v>
      </c>
      <c r="C711" s="16">
        <v>44250</v>
      </c>
      <c r="D711" s="15" t="s">
        <v>495</v>
      </c>
      <c r="E711" s="17">
        <v>44080.23</v>
      </c>
      <c r="F711" s="17">
        <v>0</v>
      </c>
      <c r="G711" s="27"/>
      <c r="H711" s="19"/>
      <c r="I711" s="40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397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</row>
    <row r="712" spans="1:56" s="4" customFormat="1" ht="12.75" customHeight="1">
      <c r="A712" s="14" t="s">
        <v>493</v>
      </c>
      <c r="B712" s="30">
        <v>202110892000911</v>
      </c>
      <c r="C712" s="16">
        <v>44279</v>
      </c>
      <c r="D712" s="15" t="s">
        <v>496</v>
      </c>
      <c r="E712" s="17">
        <v>43494.49</v>
      </c>
      <c r="F712" s="17">
        <v>0</v>
      </c>
      <c r="G712" s="27"/>
      <c r="H712" s="19"/>
      <c r="I712" s="40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397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</row>
    <row r="713" spans="1:56" s="4" customFormat="1" ht="12.75" customHeight="1">
      <c r="A713" s="14" t="s">
        <v>493</v>
      </c>
      <c r="B713" s="30">
        <v>202110892001233</v>
      </c>
      <c r="C713" s="16">
        <v>44313</v>
      </c>
      <c r="D713" s="15" t="s">
        <v>497</v>
      </c>
      <c r="E713" s="17">
        <v>46162.53</v>
      </c>
      <c r="F713" s="17">
        <v>0</v>
      </c>
      <c r="G713" s="27"/>
      <c r="H713" s="19"/>
      <c r="I713" s="40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397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</row>
    <row r="714" spans="1:56" s="4" customFormat="1" ht="12.75" customHeight="1">
      <c r="A714" s="14" t="s">
        <v>493</v>
      </c>
      <c r="B714" s="30">
        <v>202110892001557</v>
      </c>
      <c r="C714" s="16">
        <v>44341</v>
      </c>
      <c r="D714" s="15" t="s">
        <v>498</v>
      </c>
      <c r="E714" s="17">
        <v>41549.74</v>
      </c>
      <c r="F714" s="17">
        <v>0</v>
      </c>
      <c r="G714" s="27"/>
      <c r="H714" s="19"/>
      <c r="I714" s="40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397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</row>
    <row r="715" spans="1:56" s="4" customFormat="1" ht="12.75" customHeight="1">
      <c r="A715" s="14" t="s">
        <v>493</v>
      </c>
      <c r="B715" s="30">
        <v>202110892001987</v>
      </c>
      <c r="C715" s="16">
        <v>44371</v>
      </c>
      <c r="D715" s="15" t="s">
        <v>499</v>
      </c>
      <c r="E715" s="17">
        <v>41788.58</v>
      </c>
      <c r="F715" s="17">
        <v>0</v>
      </c>
      <c r="G715" s="27"/>
      <c r="H715" s="19"/>
      <c r="I715" s="40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397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</row>
    <row r="716" spans="1:56" s="4" customFormat="1" ht="12.75" customHeight="1">
      <c r="A716" s="14" t="s">
        <v>493</v>
      </c>
      <c r="B716" s="30">
        <v>202110892002509</v>
      </c>
      <c r="C716" s="16">
        <v>44404</v>
      </c>
      <c r="D716" s="15" t="s">
        <v>500</v>
      </c>
      <c r="E716" s="17">
        <v>46960.19</v>
      </c>
      <c r="F716" s="17">
        <v>0</v>
      </c>
      <c r="G716" s="27"/>
      <c r="H716" s="19"/>
      <c r="I716" s="40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397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</row>
    <row r="717" spans="1:56" s="4" customFormat="1" ht="12.75" customHeight="1">
      <c r="A717" s="14" t="s">
        <v>493</v>
      </c>
      <c r="B717" s="30">
        <v>202110892002887</v>
      </c>
      <c r="C717" s="16">
        <v>44433</v>
      </c>
      <c r="D717" s="15" t="s">
        <v>501</v>
      </c>
      <c r="E717" s="17">
        <v>42769.14</v>
      </c>
      <c r="F717" s="17">
        <v>0</v>
      </c>
      <c r="G717" s="27"/>
      <c r="H717" s="19"/>
      <c r="I717" s="40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397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</row>
    <row r="718" spans="1:56" s="4" customFormat="1" ht="12.75" customHeight="1">
      <c r="A718" s="14" t="s">
        <v>493</v>
      </c>
      <c r="B718" s="30">
        <v>202110892003295</v>
      </c>
      <c r="C718" s="16">
        <v>44466</v>
      </c>
      <c r="D718" s="15" t="s">
        <v>502</v>
      </c>
      <c r="E718" s="17">
        <v>42733.56</v>
      </c>
      <c r="F718" s="17">
        <v>0</v>
      </c>
      <c r="G718" s="27"/>
      <c r="H718" s="19"/>
      <c r="I718" s="40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397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</row>
    <row r="719" spans="1:56" s="4" customFormat="1" ht="12.75" customHeight="1">
      <c r="A719" s="14" t="s">
        <v>493</v>
      </c>
      <c r="B719" s="30">
        <v>202110892003836</v>
      </c>
      <c r="C719" s="16">
        <v>44491</v>
      </c>
      <c r="D719" s="15" t="s">
        <v>503</v>
      </c>
      <c r="E719" s="17">
        <v>43434.27</v>
      </c>
      <c r="F719" s="17">
        <v>0</v>
      </c>
      <c r="G719" s="27"/>
      <c r="H719" s="19"/>
      <c r="I719" s="40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397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</row>
    <row r="720" spans="1:56" s="4" customFormat="1" ht="12.75" customHeight="1">
      <c r="A720" s="14" t="s">
        <v>493</v>
      </c>
      <c r="B720" s="30">
        <v>202110892004317</v>
      </c>
      <c r="C720" s="16">
        <v>44524</v>
      </c>
      <c r="D720" s="15" t="s">
        <v>504</v>
      </c>
      <c r="E720" s="17">
        <v>49835.06</v>
      </c>
      <c r="F720" s="17">
        <v>0</v>
      </c>
      <c r="G720" s="27"/>
      <c r="H720" s="19"/>
      <c r="I720" s="40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397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</row>
    <row r="721" spans="1:56" s="4" customFormat="1" ht="12.75" customHeight="1">
      <c r="A721" s="14" t="s">
        <v>493</v>
      </c>
      <c r="B721" s="30">
        <v>202110892004674</v>
      </c>
      <c r="C721" s="16">
        <v>44546</v>
      </c>
      <c r="D721" s="15" t="s">
        <v>505</v>
      </c>
      <c r="E721" s="17">
        <v>45574.74</v>
      </c>
      <c r="F721" s="17">
        <v>0</v>
      </c>
      <c r="G721" s="27"/>
      <c r="H721" s="19"/>
      <c r="I721" s="40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397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</row>
    <row r="722" spans="1:56" s="4" customFormat="1" ht="15" customHeight="1">
      <c r="A722" s="78"/>
      <c r="B722" s="10"/>
      <c r="C722" s="10"/>
      <c r="D722" s="15" t="s">
        <v>506</v>
      </c>
      <c r="E722" s="20">
        <f>SUM(E710:E721)</f>
        <v>537866.81</v>
      </c>
      <c r="F722" s="20">
        <f>SUM(F710:F721)</f>
        <v>0</v>
      </c>
      <c r="G722" s="27"/>
      <c r="H722" s="19"/>
      <c r="I722" s="40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397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</row>
    <row r="723" spans="1:56" s="4" customFormat="1" ht="18" customHeight="1">
      <c r="A723" s="403"/>
      <c r="B723" s="403"/>
      <c r="C723" s="403"/>
      <c r="D723" s="403"/>
      <c r="E723" s="403"/>
      <c r="F723" s="403"/>
      <c r="G723" s="27"/>
      <c r="H723" s="19"/>
      <c r="I723" s="40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397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</row>
    <row r="724" spans="1:56" s="4" customFormat="1" ht="18.75" customHeight="1">
      <c r="A724" s="399" t="s">
        <v>507</v>
      </c>
      <c r="B724" s="399"/>
      <c r="C724" s="399"/>
      <c r="D724" s="399"/>
      <c r="E724" s="399"/>
      <c r="F724" s="399"/>
      <c r="G724" s="19"/>
      <c r="H724" s="19"/>
      <c r="I724" s="40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397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</row>
    <row r="725" spans="1:56" s="4" customFormat="1" ht="24" customHeight="1">
      <c r="A725" s="13" t="s">
        <v>12</v>
      </c>
      <c r="B725" s="13" t="s">
        <v>13</v>
      </c>
      <c r="C725" s="13" t="s">
        <v>14</v>
      </c>
      <c r="D725" s="13" t="s">
        <v>15</v>
      </c>
      <c r="E725" s="13" t="s">
        <v>16</v>
      </c>
      <c r="F725" s="13" t="s">
        <v>17</v>
      </c>
      <c r="G725" s="19"/>
      <c r="H725" s="19"/>
      <c r="I725" s="40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397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</row>
    <row r="726" spans="1:56" s="4" customFormat="1" ht="12.75" customHeight="1">
      <c r="A726" s="14" t="s">
        <v>37</v>
      </c>
      <c r="B726" s="30">
        <v>202110892000206</v>
      </c>
      <c r="C726" s="16">
        <v>44218</v>
      </c>
      <c r="D726" s="15" t="s">
        <v>508</v>
      </c>
      <c r="E726" s="17">
        <v>3000</v>
      </c>
      <c r="F726" s="17">
        <v>0</v>
      </c>
      <c r="G726" s="27"/>
      <c r="H726" s="19"/>
      <c r="I726" s="39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</row>
    <row r="727" spans="1:56" s="4" customFormat="1" ht="12.75" customHeight="1">
      <c r="A727" s="14" t="s">
        <v>37</v>
      </c>
      <c r="B727" s="30">
        <v>202110892000206</v>
      </c>
      <c r="C727" s="80">
        <v>44218</v>
      </c>
      <c r="D727" s="15" t="s">
        <v>509</v>
      </c>
      <c r="E727" s="17">
        <v>152100</v>
      </c>
      <c r="F727" s="17">
        <v>0</v>
      </c>
      <c r="G727" s="27"/>
      <c r="H727" s="19"/>
      <c r="I727" s="39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</row>
    <row r="728" spans="1:56" s="4" customFormat="1" ht="12.75" customHeight="1">
      <c r="A728" s="14" t="s">
        <v>37</v>
      </c>
      <c r="B728" s="30">
        <v>202110892000535</v>
      </c>
      <c r="C728" s="16">
        <v>44250</v>
      </c>
      <c r="D728" s="15" t="s">
        <v>510</v>
      </c>
      <c r="E728" s="17">
        <v>3000</v>
      </c>
      <c r="F728" s="17">
        <v>0</v>
      </c>
      <c r="G728" s="27"/>
      <c r="H728" s="19"/>
      <c r="I728" s="39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</row>
    <row r="729" spans="1:56" s="4" customFormat="1" ht="12.75" customHeight="1">
      <c r="A729" s="14" t="s">
        <v>37</v>
      </c>
      <c r="B729" s="30">
        <v>202110892000535</v>
      </c>
      <c r="C729" s="16">
        <v>44250</v>
      </c>
      <c r="D729" s="15" t="s">
        <v>511</v>
      </c>
      <c r="E729" s="17">
        <v>152300</v>
      </c>
      <c r="F729" s="17">
        <v>0</v>
      </c>
      <c r="G729" s="27"/>
      <c r="H729" s="19"/>
      <c r="I729" s="39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</row>
    <row r="730" spans="1:56" s="4" customFormat="1" ht="12.75" customHeight="1">
      <c r="A730" s="14" t="s">
        <v>37</v>
      </c>
      <c r="B730" s="30">
        <v>202110892000911</v>
      </c>
      <c r="C730" s="16">
        <v>44279</v>
      </c>
      <c r="D730" s="15" t="s">
        <v>512</v>
      </c>
      <c r="E730" s="17">
        <v>3000</v>
      </c>
      <c r="F730" s="17">
        <v>0</v>
      </c>
      <c r="G730" s="27"/>
      <c r="H730" s="19"/>
      <c r="I730" s="39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</row>
    <row r="731" spans="1:56" s="4" customFormat="1" ht="12.75" customHeight="1">
      <c r="A731" s="14" t="s">
        <v>37</v>
      </c>
      <c r="B731" s="30">
        <v>202110892000911</v>
      </c>
      <c r="C731" s="16">
        <v>44279</v>
      </c>
      <c r="D731" s="15" t="s">
        <v>513</v>
      </c>
      <c r="E731" s="17">
        <v>150600</v>
      </c>
      <c r="F731" s="17">
        <v>0</v>
      </c>
      <c r="G731" s="27"/>
      <c r="H731" s="19"/>
      <c r="I731" s="39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</row>
    <row r="732" spans="1:56" s="4" customFormat="1" ht="12.75" customHeight="1">
      <c r="A732" s="14" t="s">
        <v>37</v>
      </c>
      <c r="B732" s="30">
        <v>202110892001233</v>
      </c>
      <c r="C732" s="16">
        <v>44312</v>
      </c>
      <c r="D732" s="15" t="s">
        <v>514</v>
      </c>
      <c r="E732" s="17">
        <v>3000</v>
      </c>
      <c r="F732" s="17">
        <v>0</v>
      </c>
      <c r="G732" s="27"/>
      <c r="H732" s="19"/>
      <c r="I732" s="39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</row>
    <row r="733" spans="1:56" s="4" customFormat="1" ht="12.75" customHeight="1">
      <c r="A733" s="14" t="s">
        <v>37</v>
      </c>
      <c r="B733" s="30">
        <v>202110892001233</v>
      </c>
      <c r="C733" s="16">
        <v>44312</v>
      </c>
      <c r="D733" s="15" t="s">
        <v>515</v>
      </c>
      <c r="E733" s="17">
        <v>150350</v>
      </c>
      <c r="F733" s="17">
        <v>0</v>
      </c>
      <c r="G733" s="27"/>
      <c r="H733" s="19"/>
      <c r="I733" s="39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</row>
    <row r="734" spans="1:56" s="4" customFormat="1" ht="12.75" customHeight="1">
      <c r="A734" s="14" t="s">
        <v>37</v>
      </c>
      <c r="B734" s="30">
        <v>202110892001557</v>
      </c>
      <c r="C734" s="16">
        <v>44341</v>
      </c>
      <c r="D734" s="15" t="s">
        <v>516</v>
      </c>
      <c r="E734" s="17">
        <v>3000</v>
      </c>
      <c r="F734" s="17">
        <v>0</v>
      </c>
      <c r="G734" s="27"/>
      <c r="H734" s="19"/>
      <c r="I734" s="39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</row>
    <row r="735" spans="1:56" s="4" customFormat="1" ht="12.75" customHeight="1">
      <c r="A735" s="14" t="s">
        <v>37</v>
      </c>
      <c r="B735" s="30">
        <v>202110892001557</v>
      </c>
      <c r="C735" s="80">
        <v>44341</v>
      </c>
      <c r="D735" s="15" t="s">
        <v>517</v>
      </c>
      <c r="E735" s="17">
        <v>152600</v>
      </c>
      <c r="F735" s="17">
        <v>0</v>
      </c>
      <c r="G735" s="27"/>
      <c r="H735" s="19"/>
      <c r="I735" s="39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</row>
    <row r="736" spans="1:56" s="4" customFormat="1" ht="12.75" customHeight="1">
      <c r="A736" s="14" t="s">
        <v>37</v>
      </c>
      <c r="B736" s="30">
        <v>202110892001987</v>
      </c>
      <c r="C736" s="16">
        <v>44370</v>
      </c>
      <c r="D736" s="15" t="s">
        <v>518</v>
      </c>
      <c r="E736" s="17">
        <v>3000</v>
      </c>
      <c r="F736" s="17">
        <v>0</v>
      </c>
      <c r="G736" s="27"/>
      <c r="H736" s="19"/>
      <c r="I736" s="39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</row>
    <row r="737" spans="1:56" s="4" customFormat="1" ht="12.75" customHeight="1">
      <c r="A737" s="14" t="s">
        <v>37</v>
      </c>
      <c r="B737" s="30">
        <v>202110892001987</v>
      </c>
      <c r="C737" s="16">
        <v>44370</v>
      </c>
      <c r="D737" s="15" t="s">
        <v>519</v>
      </c>
      <c r="E737" s="17">
        <v>153600</v>
      </c>
      <c r="F737" s="17">
        <v>153600</v>
      </c>
      <c r="G737" s="27"/>
      <c r="H737" s="19"/>
      <c r="I737" s="39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</row>
    <row r="738" spans="1:56" s="4" customFormat="1" ht="12.75" customHeight="1">
      <c r="A738" s="14" t="s">
        <v>37</v>
      </c>
      <c r="B738" s="30">
        <v>202110892001987</v>
      </c>
      <c r="C738" s="16">
        <v>44371</v>
      </c>
      <c r="D738" s="15" t="s">
        <v>520</v>
      </c>
      <c r="E738" s="17">
        <v>153600</v>
      </c>
      <c r="F738" s="17">
        <v>0</v>
      </c>
      <c r="G738" s="27"/>
      <c r="H738" s="19"/>
      <c r="I738" s="39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</row>
    <row r="739" spans="1:56" s="4" customFormat="1" ht="12.75" customHeight="1">
      <c r="A739" s="14" t="s">
        <v>37</v>
      </c>
      <c r="B739" s="30">
        <v>202110892002509</v>
      </c>
      <c r="C739" s="16">
        <v>44404</v>
      </c>
      <c r="D739" s="15" t="s">
        <v>521</v>
      </c>
      <c r="E739" s="17">
        <v>3000</v>
      </c>
      <c r="F739" s="17">
        <v>0</v>
      </c>
      <c r="G739" s="27"/>
      <c r="H739" s="19"/>
      <c r="I739" s="39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</row>
    <row r="740" spans="1:56" s="4" customFormat="1" ht="12.75" customHeight="1">
      <c r="A740" s="14" t="s">
        <v>37</v>
      </c>
      <c r="B740" s="30">
        <v>202110892002509</v>
      </c>
      <c r="C740" s="16">
        <v>44404</v>
      </c>
      <c r="D740" s="15" t="s">
        <v>522</v>
      </c>
      <c r="E740" s="17">
        <v>155766.67</v>
      </c>
      <c r="F740" s="17">
        <v>0</v>
      </c>
      <c r="G740" s="27"/>
      <c r="H740" s="19"/>
      <c r="I740" s="39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</row>
    <row r="741" spans="1:56" s="4" customFormat="1" ht="12.75" customHeight="1">
      <c r="A741" s="14" t="s">
        <v>37</v>
      </c>
      <c r="B741" s="30">
        <v>202110892002887</v>
      </c>
      <c r="C741" s="16">
        <v>44432</v>
      </c>
      <c r="D741" s="15" t="s">
        <v>523</v>
      </c>
      <c r="E741" s="17">
        <v>3000</v>
      </c>
      <c r="F741" s="17">
        <v>0</v>
      </c>
      <c r="G741" s="27"/>
      <c r="H741" s="19"/>
      <c r="I741" s="39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</row>
    <row r="742" spans="1:56" s="4" customFormat="1" ht="12.75" customHeight="1">
      <c r="A742" s="14" t="s">
        <v>37</v>
      </c>
      <c r="B742" s="30">
        <v>202110892002887</v>
      </c>
      <c r="C742" s="16">
        <v>44432</v>
      </c>
      <c r="D742" s="15" t="s">
        <v>524</v>
      </c>
      <c r="E742" s="17">
        <v>156500</v>
      </c>
      <c r="F742" s="17">
        <v>0</v>
      </c>
      <c r="G742" s="27"/>
      <c r="H742" s="19"/>
      <c r="I742" s="39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</row>
    <row r="743" spans="1:56" s="4" customFormat="1" ht="12.75" customHeight="1">
      <c r="A743" s="14" t="s">
        <v>37</v>
      </c>
      <c r="B743" s="30">
        <v>202110892003295</v>
      </c>
      <c r="C743" s="16">
        <v>44465</v>
      </c>
      <c r="D743" s="15" t="s">
        <v>525</v>
      </c>
      <c r="E743" s="17">
        <v>3000</v>
      </c>
      <c r="F743" s="17">
        <v>0</v>
      </c>
      <c r="G743" s="27"/>
      <c r="H743" s="19"/>
      <c r="I743" s="39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</row>
    <row r="744" spans="1:56" s="4" customFormat="1" ht="12.75" customHeight="1">
      <c r="A744" s="14" t="s">
        <v>37</v>
      </c>
      <c r="B744" s="30">
        <v>202110892003295</v>
      </c>
      <c r="C744" s="16">
        <v>44465</v>
      </c>
      <c r="D744" s="15" t="s">
        <v>526</v>
      </c>
      <c r="E744" s="17">
        <v>156600</v>
      </c>
      <c r="F744" s="17">
        <v>0</v>
      </c>
      <c r="G744" s="27"/>
      <c r="H744" s="19"/>
      <c r="I744" s="39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</row>
    <row r="745" spans="1:56" s="4" customFormat="1" ht="12.75" customHeight="1">
      <c r="A745" s="14" t="s">
        <v>37</v>
      </c>
      <c r="B745" s="30">
        <v>202110892003836</v>
      </c>
      <c r="C745" s="16">
        <v>44491</v>
      </c>
      <c r="D745" s="15" t="s">
        <v>527</v>
      </c>
      <c r="E745" s="17">
        <v>3000</v>
      </c>
      <c r="F745" s="17">
        <v>0</v>
      </c>
      <c r="G745" s="27"/>
      <c r="H745" s="19"/>
      <c r="I745" s="39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</row>
    <row r="746" spans="1:56" s="4" customFormat="1" ht="12.75" customHeight="1">
      <c r="A746" s="14" t="s">
        <v>37</v>
      </c>
      <c r="B746" s="30">
        <v>202110892003836</v>
      </c>
      <c r="C746" s="16">
        <v>44491</v>
      </c>
      <c r="D746" s="15" t="s">
        <v>528</v>
      </c>
      <c r="E746" s="17">
        <v>158100</v>
      </c>
      <c r="F746" s="17">
        <v>0</v>
      </c>
      <c r="G746" s="27"/>
      <c r="H746" s="19"/>
      <c r="I746" s="39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</row>
    <row r="747" spans="1:56" s="4" customFormat="1" ht="12.75" customHeight="1">
      <c r="A747" s="14" t="s">
        <v>37</v>
      </c>
      <c r="B747" s="30">
        <v>202110892004317</v>
      </c>
      <c r="C747" s="16">
        <v>44524</v>
      </c>
      <c r="D747" s="15" t="s">
        <v>529</v>
      </c>
      <c r="E747" s="17">
        <v>3000</v>
      </c>
      <c r="F747" s="17">
        <v>0</v>
      </c>
      <c r="G747" s="27"/>
      <c r="H747" s="19"/>
      <c r="I747" s="39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</row>
    <row r="748" spans="1:56" s="4" customFormat="1" ht="12.75" customHeight="1">
      <c r="A748" s="14" t="s">
        <v>37</v>
      </c>
      <c r="B748" s="30">
        <v>202110892004317</v>
      </c>
      <c r="C748" s="16">
        <v>44524</v>
      </c>
      <c r="D748" s="15" t="s">
        <v>530</v>
      </c>
      <c r="E748" s="17">
        <v>158100</v>
      </c>
      <c r="F748" s="17">
        <v>0</v>
      </c>
      <c r="G748" s="27"/>
      <c r="H748" s="19"/>
      <c r="I748" s="39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</row>
    <row r="749" spans="1:56" s="4" customFormat="1" ht="12.75" customHeight="1">
      <c r="A749" s="14" t="s">
        <v>37</v>
      </c>
      <c r="B749" s="30">
        <v>202110892004674</v>
      </c>
      <c r="C749" s="16">
        <v>44545</v>
      </c>
      <c r="D749" s="15" t="s">
        <v>531</v>
      </c>
      <c r="E749" s="17">
        <v>3000</v>
      </c>
      <c r="F749" s="17">
        <v>0</v>
      </c>
      <c r="G749" s="27"/>
      <c r="H749" s="19"/>
      <c r="I749" s="39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</row>
    <row r="750" spans="1:56" s="4" customFormat="1" ht="12.75" customHeight="1">
      <c r="A750" s="14" t="s">
        <v>37</v>
      </c>
      <c r="B750" s="30">
        <v>202110892004674</v>
      </c>
      <c r="C750" s="16">
        <v>44545</v>
      </c>
      <c r="D750" s="15" t="s">
        <v>532</v>
      </c>
      <c r="E750" s="17">
        <v>155100</v>
      </c>
      <c r="F750" s="17">
        <v>0</v>
      </c>
      <c r="G750" s="27"/>
      <c r="H750" s="19"/>
      <c r="I750" s="39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</row>
    <row r="751" spans="1:56" s="4" customFormat="1" ht="15" customHeight="1">
      <c r="A751" s="10"/>
      <c r="B751" s="33"/>
      <c r="C751" s="81"/>
      <c r="D751" s="15" t="s">
        <v>23</v>
      </c>
      <c r="E751" s="54">
        <f>SUM(E726:E750)</f>
        <v>2041316.67</v>
      </c>
      <c r="F751" s="54">
        <f>SUM(F726:F750)</f>
        <v>153600</v>
      </c>
      <c r="G751" s="27">
        <v>82066.38</v>
      </c>
      <c r="H751" s="19" t="e">
        <f>#REF!-G751</f>
        <v>#REF!</v>
      </c>
      <c r="I751" s="40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7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</row>
    <row r="752" spans="1:56" s="4" customFormat="1" ht="18" customHeight="1">
      <c r="A752" s="397"/>
      <c r="B752" s="397"/>
      <c r="C752" s="397"/>
      <c r="D752" s="397"/>
      <c r="E752" s="397"/>
      <c r="F752" s="397"/>
      <c r="G752" s="27"/>
      <c r="H752" s="19"/>
      <c r="I752" s="40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7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</row>
    <row r="753" spans="1:56" s="4" customFormat="1" ht="18.75" customHeight="1">
      <c r="A753" s="399" t="s">
        <v>533</v>
      </c>
      <c r="B753" s="399"/>
      <c r="C753" s="399"/>
      <c r="D753" s="399"/>
      <c r="E753" s="399"/>
      <c r="F753" s="399"/>
      <c r="G753" s="27"/>
      <c r="H753" s="19"/>
      <c r="I753" s="40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7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</row>
    <row r="754" spans="1:56" s="4" customFormat="1" ht="24" customHeight="1">
      <c r="A754" s="13" t="s">
        <v>12</v>
      </c>
      <c r="B754" s="13" t="s">
        <v>13</v>
      </c>
      <c r="C754" s="13" t="s">
        <v>14</v>
      </c>
      <c r="D754" s="13" t="s">
        <v>15</v>
      </c>
      <c r="E754" s="13" t="s">
        <v>16</v>
      </c>
      <c r="F754" s="13" t="s">
        <v>17</v>
      </c>
      <c r="G754" s="19"/>
      <c r="H754" s="19"/>
      <c r="I754" s="40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7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</row>
    <row r="755" spans="1:56" s="4" customFormat="1" ht="12.75" customHeight="1">
      <c r="A755" s="14" t="s">
        <v>37</v>
      </c>
      <c r="B755" s="30">
        <v>202110892000206</v>
      </c>
      <c r="C755" s="16">
        <v>44218</v>
      </c>
      <c r="D755" s="15" t="s">
        <v>534</v>
      </c>
      <c r="E755" s="17">
        <v>299.4</v>
      </c>
      <c r="F755" s="17">
        <v>0</v>
      </c>
      <c r="G755" s="82"/>
      <c r="H755" s="82"/>
      <c r="I755" s="60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</row>
    <row r="756" spans="1:56" s="4" customFormat="1" ht="12.75" customHeight="1">
      <c r="A756" s="14" t="s">
        <v>37</v>
      </c>
      <c r="B756" s="30">
        <v>202110892000206</v>
      </c>
      <c r="C756" s="16">
        <v>44218</v>
      </c>
      <c r="D756" s="15" t="s">
        <v>535</v>
      </c>
      <c r="E756" s="17">
        <v>183266.95</v>
      </c>
      <c r="F756" s="17">
        <v>0</v>
      </c>
      <c r="G756" s="82"/>
      <c r="H756" s="82"/>
      <c r="I756" s="60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</row>
    <row r="757" spans="1:56" s="4" customFormat="1" ht="12.75" customHeight="1">
      <c r="A757" s="14" t="s">
        <v>37</v>
      </c>
      <c r="B757" s="30">
        <v>202110892000535</v>
      </c>
      <c r="C757" s="16">
        <v>44250</v>
      </c>
      <c r="D757" s="15" t="s">
        <v>536</v>
      </c>
      <c r="E757" s="17">
        <v>310.63</v>
      </c>
      <c r="F757" s="17">
        <v>0</v>
      </c>
      <c r="G757" s="82"/>
      <c r="H757" s="82"/>
      <c r="I757" s="60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</row>
    <row r="758" spans="1:56" s="4" customFormat="1" ht="12.75" customHeight="1">
      <c r="A758" s="14" t="s">
        <v>37</v>
      </c>
      <c r="B758" s="30">
        <v>202110892000535</v>
      </c>
      <c r="C758" s="16">
        <v>44250</v>
      </c>
      <c r="D758" s="15" t="s">
        <v>537</v>
      </c>
      <c r="E758" s="17">
        <v>149571.89</v>
      </c>
      <c r="F758" s="17">
        <v>0</v>
      </c>
      <c r="G758" s="82"/>
      <c r="H758" s="82"/>
      <c r="I758" s="60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</row>
    <row r="759" spans="1:56" s="4" customFormat="1" ht="12.75" customHeight="1">
      <c r="A759" s="14" t="s">
        <v>37</v>
      </c>
      <c r="B759" s="30">
        <v>202110892000911</v>
      </c>
      <c r="C759" s="16">
        <v>44279</v>
      </c>
      <c r="D759" s="15" t="s">
        <v>538</v>
      </c>
      <c r="E759" s="17">
        <v>310.63</v>
      </c>
      <c r="F759" s="17">
        <v>0</v>
      </c>
      <c r="G759" s="82"/>
      <c r="H759" s="82"/>
      <c r="I759" s="60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</row>
    <row r="760" spans="1:56" s="4" customFormat="1" ht="12.75" customHeight="1">
      <c r="A760" s="14" t="s">
        <v>37</v>
      </c>
      <c r="B760" s="30">
        <v>202110892000911</v>
      </c>
      <c r="C760" s="16">
        <v>44279</v>
      </c>
      <c r="D760" s="15" t="s">
        <v>539</v>
      </c>
      <c r="E760" s="17">
        <v>147389</v>
      </c>
      <c r="F760" s="17">
        <v>0</v>
      </c>
      <c r="G760" s="82"/>
      <c r="H760" s="82"/>
      <c r="I760" s="60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</row>
    <row r="761" spans="1:56" s="4" customFormat="1" ht="12.75" customHeight="1">
      <c r="A761" s="14" t="s">
        <v>37</v>
      </c>
      <c r="B761" s="30">
        <v>202110892001233</v>
      </c>
      <c r="C761" s="16">
        <v>44312</v>
      </c>
      <c r="D761" s="15" t="s">
        <v>540</v>
      </c>
      <c r="E761" s="17">
        <v>310.63</v>
      </c>
      <c r="F761" s="17">
        <v>0</v>
      </c>
      <c r="G761" s="82"/>
      <c r="H761" s="82"/>
      <c r="I761" s="60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</row>
    <row r="762" spans="1:56" s="4" customFormat="1" ht="12.75" customHeight="1">
      <c r="A762" s="14" t="s">
        <v>37</v>
      </c>
      <c r="B762" s="30">
        <v>202110892001233</v>
      </c>
      <c r="C762" s="16">
        <v>44312</v>
      </c>
      <c r="D762" s="15" t="s">
        <v>541</v>
      </c>
      <c r="E762" s="17">
        <v>170254.04</v>
      </c>
      <c r="F762" s="17">
        <v>0</v>
      </c>
      <c r="G762" s="82"/>
      <c r="H762" s="82"/>
      <c r="I762" s="60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</row>
    <row r="763" spans="1:56" s="4" customFormat="1" ht="12.75" customHeight="1">
      <c r="A763" s="14" t="s">
        <v>37</v>
      </c>
      <c r="B763" s="30">
        <v>202110892001557</v>
      </c>
      <c r="C763" s="16">
        <v>44341</v>
      </c>
      <c r="D763" s="15" t="s">
        <v>542</v>
      </c>
      <c r="E763" s="17">
        <v>310.63</v>
      </c>
      <c r="F763" s="17">
        <v>0</v>
      </c>
      <c r="G763" s="82"/>
      <c r="H763" s="82"/>
      <c r="I763" s="60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</row>
    <row r="764" spans="1:56" s="4" customFormat="1" ht="12.75" customHeight="1">
      <c r="A764" s="14" t="s">
        <v>37</v>
      </c>
      <c r="B764" s="30">
        <v>202110892001557</v>
      </c>
      <c r="C764" s="80">
        <v>44341</v>
      </c>
      <c r="D764" s="15" t="s">
        <v>543</v>
      </c>
      <c r="E764" s="17">
        <v>151439.45</v>
      </c>
      <c r="F764" s="17">
        <v>0</v>
      </c>
      <c r="G764" s="82"/>
      <c r="H764" s="82"/>
      <c r="I764" s="60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</row>
    <row r="765" spans="1:56" s="4" customFormat="1" ht="12.75" customHeight="1">
      <c r="A765" s="14" t="s">
        <v>37</v>
      </c>
      <c r="B765" s="30">
        <v>202110892001987</v>
      </c>
      <c r="C765" s="16">
        <v>44371</v>
      </c>
      <c r="D765" s="15" t="s">
        <v>544</v>
      </c>
      <c r="E765" s="17">
        <v>310.63</v>
      </c>
      <c r="F765" s="17">
        <v>0</v>
      </c>
      <c r="G765" s="82"/>
      <c r="H765" s="82"/>
      <c r="I765" s="60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</row>
    <row r="766" spans="1:56" s="4" customFormat="1" ht="12.75" customHeight="1">
      <c r="A766" s="14" t="s">
        <v>37</v>
      </c>
      <c r="B766" s="30">
        <v>202110892001987</v>
      </c>
      <c r="C766" s="16">
        <v>44371</v>
      </c>
      <c r="D766" s="15" t="s">
        <v>545</v>
      </c>
      <c r="E766" s="17">
        <v>167062.13</v>
      </c>
      <c r="F766" s="17">
        <v>0</v>
      </c>
      <c r="G766" s="82"/>
      <c r="H766" s="82"/>
      <c r="I766" s="60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</row>
    <row r="767" spans="1:56" s="4" customFormat="1" ht="12.75" customHeight="1">
      <c r="A767" s="14" t="s">
        <v>37</v>
      </c>
      <c r="B767" s="30">
        <v>202110892002509</v>
      </c>
      <c r="C767" s="16">
        <v>44404</v>
      </c>
      <c r="D767" s="15" t="s">
        <v>546</v>
      </c>
      <c r="E767" s="17">
        <v>310.63</v>
      </c>
      <c r="F767" s="17">
        <v>0</v>
      </c>
      <c r="G767" s="82"/>
      <c r="H767" s="82"/>
      <c r="I767" s="60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</row>
    <row r="768" spans="1:56" s="4" customFormat="1" ht="12.75" customHeight="1">
      <c r="A768" s="14" t="s">
        <v>37</v>
      </c>
      <c r="B768" s="30">
        <v>202110892002509</v>
      </c>
      <c r="C768" s="16">
        <v>44404</v>
      </c>
      <c r="D768" s="15" t="s">
        <v>547</v>
      </c>
      <c r="E768" s="17">
        <v>204471.45</v>
      </c>
      <c r="F768" s="17">
        <v>0</v>
      </c>
      <c r="G768" s="82"/>
      <c r="H768" s="82"/>
      <c r="I768" s="60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</row>
    <row r="769" spans="1:56" s="4" customFormat="1" ht="12.75" customHeight="1">
      <c r="A769" s="14" t="s">
        <v>37</v>
      </c>
      <c r="B769" s="30">
        <v>202110892002887</v>
      </c>
      <c r="C769" s="16">
        <v>44433</v>
      </c>
      <c r="D769" s="15" t="s">
        <v>548</v>
      </c>
      <c r="E769" s="17">
        <v>310.63</v>
      </c>
      <c r="F769" s="17">
        <v>0</v>
      </c>
      <c r="G769" s="82"/>
      <c r="H769" s="82"/>
      <c r="I769" s="60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</row>
    <row r="770" spans="1:56" s="4" customFormat="1" ht="12.75" customHeight="1">
      <c r="A770" s="14" t="s">
        <v>37</v>
      </c>
      <c r="B770" s="30">
        <v>202110892002887</v>
      </c>
      <c r="C770" s="16">
        <v>44433</v>
      </c>
      <c r="D770" s="15" t="s">
        <v>549</v>
      </c>
      <c r="E770" s="17">
        <v>221452.12</v>
      </c>
      <c r="F770" s="17">
        <v>0</v>
      </c>
      <c r="G770" s="82"/>
      <c r="H770" s="82"/>
      <c r="I770" s="60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</row>
    <row r="771" spans="1:56" s="4" customFormat="1" ht="12.75" customHeight="1">
      <c r="A771" s="14" t="s">
        <v>37</v>
      </c>
      <c r="B771" s="30">
        <v>202110892003295</v>
      </c>
      <c r="C771" s="16">
        <v>44465</v>
      </c>
      <c r="D771" s="15" t="s">
        <v>550</v>
      </c>
      <c r="E771" s="17">
        <v>310.63</v>
      </c>
      <c r="F771" s="17">
        <v>0</v>
      </c>
      <c r="G771" s="82"/>
      <c r="H771" s="82"/>
      <c r="I771" s="60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</row>
    <row r="772" spans="1:56" s="4" customFormat="1" ht="12.75" customHeight="1">
      <c r="A772" s="14" t="s">
        <v>37</v>
      </c>
      <c r="B772" s="30">
        <v>202110892003295</v>
      </c>
      <c r="C772" s="16">
        <v>44465</v>
      </c>
      <c r="D772" s="15" t="s">
        <v>551</v>
      </c>
      <c r="E772" s="17">
        <v>170313.81</v>
      </c>
      <c r="F772" s="17">
        <v>0</v>
      </c>
      <c r="G772" s="82"/>
      <c r="H772" s="82"/>
      <c r="I772" s="60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</row>
    <row r="773" spans="1:56" s="4" customFormat="1" ht="12.75" customHeight="1">
      <c r="A773" s="14" t="s">
        <v>37</v>
      </c>
      <c r="B773" s="30">
        <v>202110892003836</v>
      </c>
      <c r="C773" s="16">
        <v>44491</v>
      </c>
      <c r="D773" s="15" t="s">
        <v>552</v>
      </c>
      <c r="E773" s="17">
        <v>310.63</v>
      </c>
      <c r="F773" s="17">
        <v>0</v>
      </c>
      <c r="G773" s="82"/>
      <c r="H773" s="82"/>
      <c r="I773" s="60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</row>
    <row r="774" spans="1:56" s="4" customFormat="1" ht="12.75" customHeight="1">
      <c r="A774" s="14" t="s">
        <v>37</v>
      </c>
      <c r="B774" s="30">
        <v>202110892003836</v>
      </c>
      <c r="C774" s="16">
        <v>44491</v>
      </c>
      <c r="D774" s="15" t="s">
        <v>553</v>
      </c>
      <c r="E774" s="17">
        <v>162532.72</v>
      </c>
      <c r="F774" s="17">
        <v>0</v>
      </c>
      <c r="G774" s="82"/>
      <c r="H774" s="82"/>
      <c r="I774" s="60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</row>
    <row r="775" spans="1:56" s="4" customFormat="1" ht="12.75" customHeight="1">
      <c r="A775" s="14" t="s">
        <v>37</v>
      </c>
      <c r="B775" s="30">
        <v>202110892004317</v>
      </c>
      <c r="C775" s="16">
        <v>44524</v>
      </c>
      <c r="D775" s="15" t="s">
        <v>554</v>
      </c>
      <c r="E775" s="17">
        <v>3510.63</v>
      </c>
      <c r="F775" s="17">
        <v>0</v>
      </c>
      <c r="G775" s="82"/>
      <c r="H775" s="82"/>
      <c r="I775" s="60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</row>
    <row r="776" spans="1:56" s="4" customFormat="1" ht="12.75" customHeight="1">
      <c r="A776" s="14" t="s">
        <v>37</v>
      </c>
      <c r="B776" s="30">
        <v>202110892004317</v>
      </c>
      <c r="C776" s="16">
        <v>44524</v>
      </c>
      <c r="D776" s="15" t="s">
        <v>555</v>
      </c>
      <c r="E776" s="17">
        <v>215979.91</v>
      </c>
      <c r="F776" s="17">
        <v>0</v>
      </c>
      <c r="G776" s="82"/>
      <c r="H776" s="82"/>
      <c r="I776" s="60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</row>
    <row r="777" spans="1:56" s="4" customFormat="1" ht="12.75" customHeight="1">
      <c r="A777" s="14" t="s">
        <v>37</v>
      </c>
      <c r="B777" s="30">
        <v>202110892004674</v>
      </c>
      <c r="C777" s="16">
        <v>44546</v>
      </c>
      <c r="D777" s="15" t="s">
        <v>556</v>
      </c>
      <c r="E777" s="17">
        <v>4310.63</v>
      </c>
      <c r="F777" s="17">
        <v>0</v>
      </c>
      <c r="G777" s="82"/>
      <c r="H777" s="82"/>
      <c r="I777" s="60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</row>
    <row r="778" spans="1:56" s="4" customFormat="1" ht="12.75" customHeight="1">
      <c r="A778" s="14" t="s">
        <v>37</v>
      </c>
      <c r="B778" s="30">
        <v>202110892004674</v>
      </c>
      <c r="C778" s="16">
        <v>44546</v>
      </c>
      <c r="D778" s="15" t="s">
        <v>557</v>
      </c>
      <c r="E778" s="17">
        <v>212861.53</v>
      </c>
      <c r="F778" s="17">
        <v>0</v>
      </c>
      <c r="G778" s="82"/>
      <c r="H778" s="82"/>
      <c r="I778" s="60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</row>
    <row r="779" spans="1:56" s="4" customFormat="1" ht="15" customHeight="1">
      <c r="A779" s="10"/>
      <c r="B779" s="10"/>
      <c r="C779" s="10"/>
      <c r="D779" s="15" t="s">
        <v>23</v>
      </c>
      <c r="E779" s="20">
        <f>SUM(E755:E778)</f>
        <v>2167511.329999999</v>
      </c>
      <c r="F779" s="20">
        <f>SUM(F755:F778)</f>
        <v>0</v>
      </c>
      <c r="G779" s="14" t="s">
        <v>18</v>
      </c>
      <c r="H779" s="14" t="s">
        <v>19</v>
      </c>
      <c r="I779" s="60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</row>
    <row r="780" spans="1:56" s="4" customFormat="1" ht="18" customHeight="1">
      <c r="A780" s="397"/>
      <c r="B780" s="397"/>
      <c r="C780" s="397"/>
      <c r="D780" s="397"/>
      <c r="E780" s="397"/>
      <c r="F780" s="397"/>
      <c r="G780" s="27">
        <v>63408.57</v>
      </c>
      <c r="H780" s="19">
        <v>0</v>
      </c>
      <c r="I780" s="60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</row>
    <row r="781" spans="1:56" s="4" customFormat="1" ht="18.75" customHeight="1">
      <c r="A781" s="399" t="s">
        <v>558</v>
      </c>
      <c r="B781" s="399"/>
      <c r="C781" s="399"/>
      <c r="D781" s="399"/>
      <c r="E781" s="399"/>
      <c r="F781" s="399"/>
      <c r="G781" s="26"/>
      <c r="H781" s="26"/>
      <c r="I781" s="60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</row>
    <row r="782" spans="1:56" s="4" customFormat="1" ht="24" customHeight="1">
      <c r="A782" s="13" t="s">
        <v>12</v>
      </c>
      <c r="B782" s="13" t="s">
        <v>13</v>
      </c>
      <c r="C782" s="13" t="s">
        <v>14</v>
      </c>
      <c r="D782" s="13" t="s">
        <v>15</v>
      </c>
      <c r="E782" s="13" t="s">
        <v>16</v>
      </c>
      <c r="F782" s="13" t="s">
        <v>17</v>
      </c>
      <c r="G782" s="26"/>
      <c r="H782" s="26"/>
      <c r="I782" s="60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</row>
    <row r="783" spans="1:56" s="4" customFormat="1" ht="12.75" customHeight="1">
      <c r="A783" s="14" t="s">
        <v>37</v>
      </c>
      <c r="B783" s="30">
        <v>202110892000535</v>
      </c>
      <c r="C783" s="16">
        <v>44250</v>
      </c>
      <c r="D783" s="15" t="s">
        <v>559</v>
      </c>
      <c r="E783" s="17">
        <v>3613.14</v>
      </c>
      <c r="F783" s="17">
        <v>0</v>
      </c>
      <c r="G783" s="26"/>
      <c r="H783" s="26"/>
      <c r="I783" s="60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</row>
    <row r="784" spans="1:56" s="4" customFormat="1" ht="15" customHeight="1">
      <c r="A784" s="10"/>
      <c r="B784" s="10"/>
      <c r="C784" s="10"/>
      <c r="D784" s="15" t="s">
        <v>23</v>
      </c>
      <c r="E784" s="20">
        <f>SUM(E783:E783)</f>
        <v>3613.14</v>
      </c>
      <c r="F784" s="20">
        <f>SUM(F783:F783)</f>
        <v>0</v>
      </c>
      <c r="G784" s="26"/>
      <c r="H784" s="26"/>
      <c r="I784" s="60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</row>
    <row r="785" spans="1:56" s="4" customFormat="1" ht="18" customHeight="1">
      <c r="A785" s="397"/>
      <c r="B785" s="397"/>
      <c r="C785" s="397"/>
      <c r="D785" s="397"/>
      <c r="E785" s="397"/>
      <c r="F785" s="397"/>
      <c r="G785" s="26"/>
      <c r="H785" s="26"/>
      <c r="I785" s="60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</row>
    <row r="786" spans="1:56" s="4" customFormat="1" ht="15" customHeight="1">
      <c r="A786" s="399" t="s">
        <v>560</v>
      </c>
      <c r="B786" s="399"/>
      <c r="C786" s="399"/>
      <c r="D786" s="399"/>
      <c r="E786" s="399"/>
      <c r="F786" s="399"/>
      <c r="G786" s="26"/>
      <c r="H786" s="26"/>
      <c r="I786" s="60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</row>
    <row r="787" spans="1:56" s="4" customFormat="1" ht="24" customHeight="1">
      <c r="A787" s="13" t="s">
        <v>12</v>
      </c>
      <c r="B787" s="13" t="s">
        <v>13</v>
      </c>
      <c r="C787" s="13" t="s">
        <v>14</v>
      </c>
      <c r="D787" s="13" t="s">
        <v>15</v>
      </c>
      <c r="E787" s="13" t="s">
        <v>16</v>
      </c>
      <c r="F787" s="13" t="s">
        <v>17</v>
      </c>
      <c r="G787" s="26"/>
      <c r="H787" s="26"/>
      <c r="I787" s="60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</row>
    <row r="788" spans="1:56" s="4" customFormat="1" ht="12.75" customHeight="1">
      <c r="A788" s="67" t="s">
        <v>364</v>
      </c>
      <c r="B788" s="30">
        <v>201910892001477</v>
      </c>
      <c r="C788" s="16">
        <v>44225</v>
      </c>
      <c r="D788" s="15" t="s">
        <v>561</v>
      </c>
      <c r="E788" s="17">
        <v>1474.32</v>
      </c>
      <c r="F788" s="17">
        <v>1474.32</v>
      </c>
      <c r="G788" s="26"/>
      <c r="H788" s="26"/>
      <c r="I788" s="60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</row>
    <row r="789" spans="1:56" s="4" customFormat="1" ht="15" customHeight="1">
      <c r="A789" s="10"/>
      <c r="B789" s="10"/>
      <c r="C789" s="10"/>
      <c r="D789" s="15" t="s">
        <v>23</v>
      </c>
      <c r="E789" s="54">
        <f>E788</f>
        <v>1474.32</v>
      </c>
      <c r="F789" s="54">
        <f>F788</f>
        <v>1474.32</v>
      </c>
      <c r="G789" s="26"/>
      <c r="H789" s="26"/>
      <c r="I789" s="60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</row>
    <row r="790" spans="1:56" s="4" customFormat="1" ht="18" customHeight="1">
      <c r="A790" s="397"/>
      <c r="B790" s="397"/>
      <c r="C790" s="397"/>
      <c r="D790" s="397"/>
      <c r="E790" s="397"/>
      <c r="F790" s="397"/>
      <c r="G790" s="26"/>
      <c r="H790" s="26"/>
      <c r="I790" s="60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</row>
    <row r="791" spans="1:56" s="4" customFormat="1" ht="18.75" customHeight="1">
      <c r="A791" s="399" t="s">
        <v>562</v>
      </c>
      <c r="B791" s="399"/>
      <c r="C791" s="399"/>
      <c r="D791" s="399"/>
      <c r="E791" s="399"/>
      <c r="F791" s="399"/>
      <c r="G791" s="26"/>
      <c r="H791" s="26"/>
      <c r="I791" s="60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</row>
    <row r="792" spans="1:56" s="4" customFormat="1" ht="24" customHeight="1">
      <c r="A792" s="13" t="s">
        <v>12</v>
      </c>
      <c r="B792" s="13" t="s">
        <v>13</v>
      </c>
      <c r="C792" s="13" t="s">
        <v>14</v>
      </c>
      <c r="D792" s="13" t="s">
        <v>15</v>
      </c>
      <c r="E792" s="13" t="s">
        <v>16</v>
      </c>
      <c r="F792" s="13" t="s">
        <v>17</v>
      </c>
      <c r="G792" s="26"/>
      <c r="H792" s="26"/>
      <c r="I792" s="60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</row>
    <row r="793" spans="1:56" s="4" customFormat="1" ht="12.75" customHeight="1">
      <c r="A793" s="14" t="s">
        <v>563</v>
      </c>
      <c r="B793" s="30">
        <v>201910892001477</v>
      </c>
      <c r="C793" s="16">
        <v>44217</v>
      </c>
      <c r="D793" s="15" t="s">
        <v>564</v>
      </c>
      <c r="E793" s="17">
        <v>12039.78</v>
      </c>
      <c r="F793" s="17">
        <v>0</v>
      </c>
      <c r="G793" s="28"/>
      <c r="H793" s="28"/>
      <c r="I793" s="60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</row>
    <row r="794" spans="1:56" s="4" customFormat="1" ht="12.75" customHeight="1">
      <c r="A794" s="14" t="s">
        <v>37</v>
      </c>
      <c r="B794" s="30">
        <v>202110892000206</v>
      </c>
      <c r="C794" s="16">
        <v>44218</v>
      </c>
      <c r="D794" s="15" t="s">
        <v>565</v>
      </c>
      <c r="E794" s="17">
        <v>136689.31</v>
      </c>
      <c r="F794" s="17">
        <v>0</v>
      </c>
      <c r="G794" s="28"/>
      <c r="H794" s="28"/>
      <c r="I794" s="60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</row>
    <row r="795" spans="1:56" s="4" customFormat="1" ht="12.75" customHeight="1">
      <c r="A795" s="14" t="s">
        <v>37</v>
      </c>
      <c r="B795" s="30">
        <v>202110892000535</v>
      </c>
      <c r="C795" s="16">
        <v>44250</v>
      </c>
      <c r="D795" s="15" t="s">
        <v>566</v>
      </c>
      <c r="E795" s="17">
        <v>222.76</v>
      </c>
      <c r="F795" s="17">
        <v>0</v>
      </c>
      <c r="G795" s="28"/>
      <c r="H795" s="28"/>
      <c r="I795" s="60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</row>
    <row r="796" spans="1:56" s="4" customFormat="1" ht="12.75" customHeight="1">
      <c r="A796" s="14" t="s">
        <v>37</v>
      </c>
      <c r="B796" s="30">
        <v>202110892004317</v>
      </c>
      <c r="C796" s="16">
        <v>44524</v>
      </c>
      <c r="D796" s="15" t="s">
        <v>567</v>
      </c>
      <c r="E796" s="17">
        <v>29633.56</v>
      </c>
      <c r="F796" s="17">
        <v>0</v>
      </c>
      <c r="G796" s="28"/>
      <c r="H796" s="28"/>
      <c r="I796" s="60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</row>
    <row r="797" spans="1:56" s="4" customFormat="1" ht="12.75" customHeight="1">
      <c r="A797" s="14" t="s">
        <v>37</v>
      </c>
      <c r="B797" s="30">
        <v>202110892004674</v>
      </c>
      <c r="C797" s="16">
        <v>44546</v>
      </c>
      <c r="D797" s="15" t="s">
        <v>568</v>
      </c>
      <c r="E797" s="17">
        <v>29633.56</v>
      </c>
      <c r="F797" s="17">
        <v>0</v>
      </c>
      <c r="G797" s="28"/>
      <c r="H797" s="28"/>
      <c r="I797" s="60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</row>
    <row r="798" spans="1:56" s="4" customFormat="1" ht="15" customHeight="1">
      <c r="A798" s="10"/>
      <c r="B798" s="10"/>
      <c r="C798" s="10"/>
      <c r="D798" s="15" t="s">
        <v>23</v>
      </c>
      <c r="E798" s="20">
        <f>SUM(E793:E797)</f>
        <v>208218.97</v>
      </c>
      <c r="F798" s="20">
        <f>SUM(F793:F797)</f>
        <v>0</v>
      </c>
      <c r="G798" s="27">
        <v>63408.57</v>
      </c>
      <c r="H798" s="19">
        <v>0</v>
      </c>
      <c r="I798" s="60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</row>
    <row r="799" spans="1:56" s="4" customFormat="1" ht="18" customHeight="1">
      <c r="A799" s="397"/>
      <c r="B799" s="397"/>
      <c r="C799" s="397"/>
      <c r="D799" s="397"/>
      <c r="E799" s="397"/>
      <c r="F799" s="397"/>
      <c r="G799" s="27">
        <v>34.88</v>
      </c>
      <c r="H799" s="19">
        <v>0</v>
      </c>
      <c r="I799" s="60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</row>
    <row r="800" spans="1:56" s="4" customFormat="1" ht="18.75" customHeight="1">
      <c r="A800" s="399" t="s">
        <v>569</v>
      </c>
      <c r="B800" s="399"/>
      <c r="C800" s="399"/>
      <c r="D800" s="399"/>
      <c r="E800" s="399"/>
      <c r="F800" s="399"/>
      <c r="G800" s="83"/>
      <c r="H800" s="83"/>
      <c r="I800" s="60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</row>
    <row r="801" spans="1:56" s="4" customFormat="1" ht="24" customHeight="1">
      <c r="A801" s="13" t="s">
        <v>12</v>
      </c>
      <c r="B801" s="13" t="s">
        <v>13</v>
      </c>
      <c r="C801" s="13" t="s">
        <v>14</v>
      </c>
      <c r="D801" s="13" t="s">
        <v>15</v>
      </c>
      <c r="E801" s="13" t="s">
        <v>16</v>
      </c>
      <c r="F801" s="13" t="s">
        <v>17</v>
      </c>
      <c r="G801" s="82"/>
      <c r="H801" s="82"/>
      <c r="I801" s="40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</row>
    <row r="802" spans="1:56" s="4" customFormat="1" ht="12.75" customHeight="1">
      <c r="A802" s="67" t="s">
        <v>364</v>
      </c>
      <c r="B802" s="30">
        <v>201910892001477</v>
      </c>
      <c r="C802" s="16">
        <v>44217</v>
      </c>
      <c r="D802" s="15" t="s">
        <v>570</v>
      </c>
      <c r="E802" s="17">
        <v>1474.32</v>
      </c>
      <c r="F802" s="17">
        <v>1474.32</v>
      </c>
      <c r="G802" s="23" t="s">
        <v>18</v>
      </c>
      <c r="H802" s="14" t="s">
        <v>19</v>
      </c>
      <c r="I802" s="40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</row>
    <row r="803" spans="1:56" s="4" customFormat="1" ht="12.75" customHeight="1">
      <c r="A803" s="67" t="s">
        <v>364</v>
      </c>
      <c r="B803" s="30">
        <v>201910892001477</v>
      </c>
      <c r="C803" s="16">
        <v>44225</v>
      </c>
      <c r="D803" s="15" t="s">
        <v>571</v>
      </c>
      <c r="E803" s="17">
        <v>1541.34</v>
      </c>
      <c r="F803" s="17">
        <v>0</v>
      </c>
      <c r="G803" s="28"/>
      <c r="H803" s="28"/>
      <c r="I803" s="40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</row>
    <row r="804" spans="1:56" s="4" customFormat="1" ht="15" customHeight="1">
      <c r="A804" s="10"/>
      <c r="B804" s="10"/>
      <c r="C804" s="10"/>
      <c r="D804" s="15" t="s">
        <v>23</v>
      </c>
      <c r="E804" s="54">
        <f>SUM(E802:E803)</f>
        <v>3015.66</v>
      </c>
      <c r="F804" s="54">
        <f>SUM(F802:F803)</f>
        <v>1474.32</v>
      </c>
      <c r="G804" s="27">
        <v>30110</v>
      </c>
      <c r="H804" s="19">
        <v>0</v>
      </c>
      <c r="I804" s="40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29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</row>
    <row r="805" spans="1:56" s="4" customFormat="1" ht="18" customHeight="1">
      <c r="A805" s="397"/>
      <c r="B805" s="397"/>
      <c r="C805" s="397"/>
      <c r="D805" s="397"/>
      <c r="E805" s="397"/>
      <c r="F805" s="397"/>
      <c r="G805" s="61"/>
      <c r="H805" s="61"/>
      <c r="I805" s="40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29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</row>
    <row r="806" spans="1:56" s="4" customFormat="1" ht="18.75" customHeight="1">
      <c r="A806" s="399" t="s">
        <v>572</v>
      </c>
      <c r="B806" s="399"/>
      <c r="C806" s="399"/>
      <c r="D806" s="399"/>
      <c r="E806" s="399"/>
      <c r="F806" s="399"/>
      <c r="G806" s="61"/>
      <c r="H806" s="61"/>
      <c r="I806" s="40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29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</row>
    <row r="807" spans="1:56" s="4" customFormat="1" ht="24" customHeight="1">
      <c r="A807" s="13" t="s">
        <v>12</v>
      </c>
      <c r="B807" s="13" t="s">
        <v>13</v>
      </c>
      <c r="C807" s="13" t="s">
        <v>14</v>
      </c>
      <c r="D807" s="13" t="s">
        <v>15</v>
      </c>
      <c r="E807" s="13" t="s">
        <v>16</v>
      </c>
      <c r="F807" s="13" t="s">
        <v>17</v>
      </c>
      <c r="G807" s="61"/>
      <c r="H807" s="61"/>
      <c r="I807" s="40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29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</row>
    <row r="808" spans="1:56" s="4" customFormat="1" ht="12.75" customHeight="1">
      <c r="A808" s="14" t="s">
        <v>364</v>
      </c>
      <c r="B808" s="30">
        <v>201910892001477</v>
      </c>
      <c r="C808" s="16">
        <v>44230</v>
      </c>
      <c r="D808" s="15" t="s">
        <v>573</v>
      </c>
      <c r="E808" s="17">
        <v>1474.32</v>
      </c>
      <c r="F808" s="17">
        <v>0</v>
      </c>
      <c r="G808" s="61"/>
      <c r="H808" s="61"/>
      <c r="I808" s="40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29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</row>
    <row r="809" spans="1:56" s="4" customFormat="1" ht="15" customHeight="1">
      <c r="A809" s="10"/>
      <c r="B809" s="10"/>
      <c r="C809" s="10"/>
      <c r="D809" s="15" t="s">
        <v>23</v>
      </c>
      <c r="E809" s="20">
        <f>SUM(E808:E808)</f>
        <v>1474.32</v>
      </c>
      <c r="F809" s="20">
        <f>SUM(F808:F808)</f>
        <v>0</v>
      </c>
      <c r="G809" s="61"/>
      <c r="H809" s="61"/>
      <c r="I809" s="40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29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</row>
    <row r="810" spans="1:56" s="4" customFormat="1" ht="18" customHeight="1">
      <c r="A810" s="404"/>
      <c r="B810" s="404"/>
      <c r="C810" s="404"/>
      <c r="D810" s="404"/>
      <c r="E810" s="404"/>
      <c r="F810" s="404"/>
      <c r="G810" s="61"/>
      <c r="H810" s="61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  <c r="AA810" s="53"/>
      <c r="AB810" s="53"/>
      <c r="AC810" s="53"/>
      <c r="AD810" s="53"/>
      <c r="AE810" s="53"/>
      <c r="AF810" s="53"/>
      <c r="AG810" s="53"/>
      <c r="AH810" s="53"/>
      <c r="AI810" s="53"/>
      <c r="AJ810" s="53"/>
      <c r="AK810" s="53"/>
      <c r="AL810" s="53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</row>
    <row r="811" spans="1:56" s="4" customFormat="1" ht="18.75" customHeight="1">
      <c r="A811" s="399" t="s">
        <v>574</v>
      </c>
      <c r="B811" s="399"/>
      <c r="C811" s="399"/>
      <c r="D811" s="399"/>
      <c r="E811" s="399"/>
      <c r="F811" s="399"/>
      <c r="G811" s="61"/>
      <c r="H811" s="61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  <c r="AA811" s="53"/>
      <c r="AB811" s="53"/>
      <c r="AC811" s="53"/>
      <c r="AD811" s="53"/>
      <c r="AE811" s="53"/>
      <c r="AF811" s="53"/>
      <c r="AG811" s="53"/>
      <c r="AH811" s="53"/>
      <c r="AI811" s="53"/>
      <c r="AJ811" s="53"/>
      <c r="AK811" s="53"/>
      <c r="AL811" s="53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</row>
    <row r="812" spans="1:56" s="4" customFormat="1" ht="24" customHeight="1">
      <c r="A812" s="13" t="s">
        <v>12</v>
      </c>
      <c r="B812" s="13" t="s">
        <v>13</v>
      </c>
      <c r="C812" s="13" t="s">
        <v>14</v>
      </c>
      <c r="D812" s="13" t="s">
        <v>15</v>
      </c>
      <c r="E812" s="13" t="s">
        <v>16</v>
      </c>
      <c r="F812" s="13" t="s">
        <v>17</v>
      </c>
      <c r="G812" s="61"/>
      <c r="H812" s="61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  <c r="AA812" s="53"/>
      <c r="AB812" s="53"/>
      <c r="AC812" s="53"/>
      <c r="AD812" s="53"/>
      <c r="AE812" s="53"/>
      <c r="AF812" s="53"/>
      <c r="AG812" s="53"/>
      <c r="AH812" s="53"/>
      <c r="AI812" s="53"/>
      <c r="AJ812" s="53"/>
      <c r="AK812" s="53"/>
      <c r="AL812" s="53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</row>
    <row r="813" spans="1:56" s="4" customFormat="1" ht="12.75" customHeight="1">
      <c r="A813" s="14" t="s">
        <v>37</v>
      </c>
      <c r="B813" s="30">
        <v>202110892000206</v>
      </c>
      <c r="C813" s="16">
        <v>44218</v>
      </c>
      <c r="D813" s="15" t="s">
        <v>575</v>
      </c>
      <c r="E813" s="17">
        <v>47775.74</v>
      </c>
      <c r="F813" s="17">
        <v>0</v>
      </c>
      <c r="G813" s="27"/>
      <c r="H813" s="19"/>
      <c r="I813" s="40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397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</row>
    <row r="814" spans="1:56" s="4" customFormat="1" ht="12.75" customHeight="1">
      <c r="A814" s="14" t="s">
        <v>37</v>
      </c>
      <c r="B814" s="30">
        <v>202110892000535</v>
      </c>
      <c r="C814" s="16">
        <v>44250</v>
      </c>
      <c r="D814" s="15" t="s">
        <v>576</v>
      </c>
      <c r="E814" s="17">
        <v>7127.24</v>
      </c>
      <c r="F814" s="17">
        <v>0</v>
      </c>
      <c r="G814" s="27"/>
      <c r="H814" s="19"/>
      <c r="I814" s="40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397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</row>
    <row r="815" spans="1:56" s="4" customFormat="1" ht="12.75" customHeight="1">
      <c r="A815" s="14" t="s">
        <v>37</v>
      </c>
      <c r="B815" s="30">
        <v>202110892000911</v>
      </c>
      <c r="C815" s="16">
        <v>44279</v>
      </c>
      <c r="D815" s="15" t="s">
        <v>577</v>
      </c>
      <c r="E815" s="17">
        <v>70758.5</v>
      </c>
      <c r="F815" s="17">
        <v>0</v>
      </c>
      <c r="G815" s="27"/>
      <c r="H815" s="19"/>
      <c r="I815" s="40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397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</row>
    <row r="816" spans="1:56" s="4" customFormat="1" ht="12.75" customHeight="1">
      <c r="A816" s="14" t="s">
        <v>37</v>
      </c>
      <c r="B816" s="30">
        <v>202110892001233</v>
      </c>
      <c r="C816" s="16">
        <v>44312</v>
      </c>
      <c r="D816" s="15" t="s">
        <v>578</v>
      </c>
      <c r="E816" s="17">
        <v>30110</v>
      </c>
      <c r="F816" s="17">
        <v>0</v>
      </c>
      <c r="G816" s="27"/>
      <c r="H816" s="19"/>
      <c r="I816" s="40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397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</row>
    <row r="817" spans="1:56" s="4" customFormat="1" ht="12.75" customHeight="1">
      <c r="A817" s="14" t="s">
        <v>37</v>
      </c>
      <c r="B817" s="30">
        <v>202110892001557</v>
      </c>
      <c r="C817" s="80">
        <v>44341</v>
      </c>
      <c r="D817" s="15" t="s">
        <v>579</v>
      </c>
      <c r="E817" s="17">
        <v>60220</v>
      </c>
      <c r="F817" s="17">
        <v>0</v>
      </c>
      <c r="G817" s="27"/>
      <c r="H817" s="19"/>
      <c r="I817" s="40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397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</row>
    <row r="818" spans="1:56" s="4" customFormat="1" ht="12.75" customHeight="1">
      <c r="A818" s="14" t="s">
        <v>37</v>
      </c>
      <c r="B818" s="30">
        <v>202110892001987</v>
      </c>
      <c r="C818" s="16">
        <v>44371</v>
      </c>
      <c r="D818" s="15" t="s">
        <v>580</v>
      </c>
      <c r="E818" s="17">
        <v>139967.05</v>
      </c>
      <c r="F818" s="17">
        <v>0</v>
      </c>
      <c r="G818" s="27"/>
      <c r="H818" s="19"/>
      <c r="I818" s="40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397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</row>
    <row r="819" spans="1:56" s="4" customFormat="1" ht="12.75" customHeight="1">
      <c r="A819" s="14" t="s">
        <v>37</v>
      </c>
      <c r="B819" s="30">
        <v>202110892002509</v>
      </c>
      <c r="C819" s="16">
        <v>44404</v>
      </c>
      <c r="D819" s="15" t="s">
        <v>581</v>
      </c>
      <c r="E819" s="17">
        <v>556392.48</v>
      </c>
      <c r="F819" s="17">
        <v>0</v>
      </c>
      <c r="G819" s="27"/>
      <c r="H819" s="19"/>
      <c r="I819" s="40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397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</row>
    <row r="820" spans="1:56" s="4" customFormat="1" ht="12.75" customHeight="1">
      <c r="A820" s="14" t="s">
        <v>37</v>
      </c>
      <c r="B820" s="30">
        <v>202110892002887</v>
      </c>
      <c r="C820" s="16">
        <v>44433</v>
      </c>
      <c r="D820" s="15" t="s">
        <v>582</v>
      </c>
      <c r="E820" s="17">
        <v>916046.62</v>
      </c>
      <c r="F820" s="17">
        <v>0</v>
      </c>
      <c r="G820" s="27"/>
      <c r="H820" s="19"/>
      <c r="I820" s="40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397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</row>
    <row r="821" spans="1:56" s="4" customFormat="1" ht="12.75" customHeight="1">
      <c r="A821" s="14" t="s">
        <v>37</v>
      </c>
      <c r="B821" s="30">
        <v>202110892003295</v>
      </c>
      <c r="C821" s="16">
        <v>44465</v>
      </c>
      <c r="D821" s="15" t="s">
        <v>583</v>
      </c>
      <c r="E821" s="17">
        <v>888995.49</v>
      </c>
      <c r="F821" s="17">
        <v>0</v>
      </c>
      <c r="G821" s="27"/>
      <c r="H821" s="19"/>
      <c r="I821" s="40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397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</row>
    <row r="822" spans="1:56" s="4" customFormat="1" ht="12.75" customHeight="1">
      <c r="A822" s="14" t="s">
        <v>37</v>
      </c>
      <c r="B822" s="30">
        <v>202110892003836</v>
      </c>
      <c r="C822" s="16">
        <v>44491</v>
      </c>
      <c r="D822" s="15" t="s">
        <v>584</v>
      </c>
      <c r="E822" s="17">
        <v>480564.17</v>
      </c>
      <c r="F822" s="17">
        <v>0</v>
      </c>
      <c r="G822" s="27"/>
      <c r="H822" s="19"/>
      <c r="I822" s="40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397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</row>
    <row r="823" spans="1:56" s="4" customFormat="1" ht="12.75" customHeight="1">
      <c r="A823" s="14" t="s">
        <v>37</v>
      </c>
      <c r="B823" s="30">
        <v>202110892004317</v>
      </c>
      <c r="C823" s="16">
        <v>44524</v>
      </c>
      <c r="D823" s="15" t="s">
        <v>585</v>
      </c>
      <c r="E823" s="17">
        <v>494364.09</v>
      </c>
      <c r="F823" s="17">
        <v>0</v>
      </c>
      <c r="G823" s="27"/>
      <c r="H823" s="19"/>
      <c r="I823" s="40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397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</row>
    <row r="824" spans="1:56" s="4" customFormat="1" ht="12.75" customHeight="1">
      <c r="A824" s="14" t="s">
        <v>37</v>
      </c>
      <c r="B824" s="30">
        <v>202110892004674</v>
      </c>
      <c r="C824" s="16">
        <v>44546</v>
      </c>
      <c r="D824" s="15" t="s">
        <v>586</v>
      </c>
      <c r="E824" s="17">
        <v>679889.24</v>
      </c>
      <c r="F824" s="17">
        <v>0</v>
      </c>
      <c r="G824" s="27"/>
      <c r="H824" s="19"/>
      <c r="I824" s="40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397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</row>
    <row r="825" spans="1:56" s="4" customFormat="1" ht="15" customHeight="1">
      <c r="A825" s="28"/>
      <c r="B825" s="33"/>
      <c r="C825" s="36"/>
      <c r="D825" s="15" t="s">
        <v>23</v>
      </c>
      <c r="E825" s="20">
        <f>SUM(E813:E824)</f>
        <v>4372210.62</v>
      </c>
      <c r="F825" s="20">
        <f>SUM(F813:F824)</f>
        <v>0</v>
      </c>
      <c r="G825" s="27"/>
      <c r="H825" s="19"/>
      <c r="I825" s="40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397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</row>
    <row r="826" spans="1:56" s="4" customFormat="1" ht="12.75" customHeight="1">
      <c r="A826" s="28"/>
      <c r="B826" s="33"/>
      <c r="C826" s="36"/>
      <c r="D826" s="33"/>
      <c r="E826" s="33"/>
      <c r="F826" s="33"/>
      <c r="G826" s="19"/>
      <c r="H826" s="19"/>
      <c r="I826" s="40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397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</row>
    <row r="827" spans="1:56" s="4" customFormat="1" ht="18.75" customHeight="1">
      <c r="A827" s="399" t="s">
        <v>587</v>
      </c>
      <c r="B827" s="399"/>
      <c r="C827" s="399"/>
      <c r="D827" s="399"/>
      <c r="E827" s="399"/>
      <c r="F827" s="399"/>
      <c r="G827" s="19"/>
      <c r="H827" s="19"/>
      <c r="I827" s="40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397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</row>
    <row r="828" spans="1:56" s="4" customFormat="1" ht="24" customHeight="1">
      <c r="A828" s="13" t="s">
        <v>12</v>
      </c>
      <c r="B828" s="13" t="s">
        <v>13</v>
      </c>
      <c r="C828" s="13" t="s">
        <v>14</v>
      </c>
      <c r="D828" s="13" t="s">
        <v>15</v>
      </c>
      <c r="E828" s="13" t="s">
        <v>16</v>
      </c>
      <c r="F828" s="13" t="s">
        <v>17</v>
      </c>
      <c r="G828" s="27"/>
      <c r="H828" s="19"/>
      <c r="I828" s="40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397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</row>
    <row r="829" spans="1:56" s="4" customFormat="1" ht="12.75" customHeight="1">
      <c r="A829" s="67" t="s">
        <v>202</v>
      </c>
      <c r="B829" s="30">
        <v>202110892000206</v>
      </c>
      <c r="C829" s="16">
        <v>44221</v>
      </c>
      <c r="D829" s="15" t="s">
        <v>588</v>
      </c>
      <c r="E829" s="17">
        <v>379061.8</v>
      </c>
      <c r="F829" s="17">
        <v>0</v>
      </c>
      <c r="G829" s="6"/>
      <c r="H829" s="6"/>
      <c r="I829" s="60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</row>
    <row r="830" spans="1:56" s="4" customFormat="1" ht="12.75" customHeight="1">
      <c r="A830" s="67" t="s">
        <v>202</v>
      </c>
      <c r="B830" s="30">
        <v>202110892000206</v>
      </c>
      <c r="C830" s="16">
        <v>44221</v>
      </c>
      <c r="D830" s="15" t="s">
        <v>589</v>
      </c>
      <c r="E830" s="17">
        <v>80415.18</v>
      </c>
      <c r="F830" s="17">
        <v>0</v>
      </c>
      <c r="G830" s="6"/>
      <c r="H830" s="6"/>
      <c r="I830" s="60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</row>
    <row r="831" spans="1:56" s="4" customFormat="1" ht="12.75" customHeight="1">
      <c r="A831" s="55" t="s">
        <v>202</v>
      </c>
      <c r="B831" s="30">
        <v>202110892000535</v>
      </c>
      <c r="C831" s="16">
        <v>44250</v>
      </c>
      <c r="D831" s="15" t="s">
        <v>590</v>
      </c>
      <c r="E831" s="17">
        <v>404277.12</v>
      </c>
      <c r="F831" s="17">
        <v>0</v>
      </c>
      <c r="G831" s="6"/>
      <c r="H831" s="6"/>
      <c r="I831" s="60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</row>
    <row r="832" spans="1:56" s="4" customFormat="1" ht="12.75" customHeight="1">
      <c r="A832" s="55" t="s">
        <v>202</v>
      </c>
      <c r="B832" s="30">
        <v>202110892000535</v>
      </c>
      <c r="C832" s="16">
        <v>44250</v>
      </c>
      <c r="D832" s="15" t="s">
        <v>591</v>
      </c>
      <c r="E832" s="17">
        <v>75787.64</v>
      </c>
      <c r="F832" s="17">
        <v>0</v>
      </c>
      <c r="G832" s="6"/>
      <c r="H832" s="6"/>
      <c r="I832" s="60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</row>
    <row r="833" spans="1:56" s="4" customFormat="1" ht="12.75" customHeight="1">
      <c r="A833" s="55" t="s">
        <v>202</v>
      </c>
      <c r="B833" s="30">
        <v>202110892000911</v>
      </c>
      <c r="C833" s="16">
        <v>44279</v>
      </c>
      <c r="D833" s="15" t="s">
        <v>592</v>
      </c>
      <c r="E833" s="17">
        <v>401360.2</v>
      </c>
      <c r="F833" s="17">
        <v>0</v>
      </c>
      <c r="G833" s="6"/>
      <c r="H833" s="6"/>
      <c r="I833" s="60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</row>
    <row r="834" spans="1:56" s="4" customFormat="1" ht="12.75" customHeight="1">
      <c r="A834" s="55" t="s">
        <v>202</v>
      </c>
      <c r="B834" s="30">
        <v>202110892000911</v>
      </c>
      <c r="C834" s="16">
        <v>44279</v>
      </c>
      <c r="D834" s="15" t="s">
        <v>593</v>
      </c>
      <c r="E834" s="17">
        <v>72637.44</v>
      </c>
      <c r="F834" s="17">
        <v>0</v>
      </c>
      <c r="G834" s="6"/>
      <c r="H834" s="6"/>
      <c r="I834" s="60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</row>
    <row r="835" spans="1:56" s="4" customFormat="1" ht="12.75" customHeight="1">
      <c r="A835" s="55" t="s">
        <v>202</v>
      </c>
      <c r="B835" s="30">
        <v>202110892001233</v>
      </c>
      <c r="C835" s="16">
        <v>44313</v>
      </c>
      <c r="D835" s="15" t="s">
        <v>594</v>
      </c>
      <c r="E835" s="17">
        <v>393637</v>
      </c>
      <c r="F835" s="17">
        <v>0</v>
      </c>
      <c r="G835" s="6"/>
      <c r="H835" s="6"/>
      <c r="I835" s="60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</row>
    <row r="836" spans="1:56" s="4" customFormat="1" ht="12.75" customHeight="1">
      <c r="A836" s="55" t="s">
        <v>202</v>
      </c>
      <c r="B836" s="30">
        <v>202110892001233</v>
      </c>
      <c r="C836" s="16">
        <v>44313</v>
      </c>
      <c r="D836" s="15" t="s">
        <v>595</v>
      </c>
      <c r="E836" s="17">
        <v>74811.62</v>
      </c>
      <c r="F836" s="17">
        <v>0</v>
      </c>
      <c r="G836" s="6"/>
      <c r="H836" s="6"/>
      <c r="I836" s="60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</row>
    <row r="837" spans="1:56" s="4" customFormat="1" ht="12.75" customHeight="1">
      <c r="A837" s="67" t="s">
        <v>202</v>
      </c>
      <c r="B837" s="30">
        <v>202110892001557</v>
      </c>
      <c r="C837" s="80">
        <v>44341</v>
      </c>
      <c r="D837" s="15" t="s">
        <v>596</v>
      </c>
      <c r="E837" s="17">
        <v>391479.88</v>
      </c>
      <c r="F837" s="17">
        <v>0</v>
      </c>
      <c r="G837" s="6"/>
      <c r="H837" s="6"/>
      <c r="I837" s="60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</row>
    <row r="838" spans="1:56" s="4" customFormat="1" ht="12.75" customHeight="1">
      <c r="A838" s="67" t="s">
        <v>202</v>
      </c>
      <c r="B838" s="30">
        <v>202110892001557</v>
      </c>
      <c r="C838" s="80">
        <v>44341</v>
      </c>
      <c r="D838" s="15" t="s">
        <v>597</v>
      </c>
      <c r="E838" s="17">
        <v>73728.4</v>
      </c>
      <c r="F838" s="17">
        <v>0</v>
      </c>
      <c r="G838" s="6"/>
      <c r="H838" s="6"/>
      <c r="I838" s="60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</row>
    <row r="839" spans="1:56" s="4" customFormat="1" ht="12.75" customHeight="1">
      <c r="A839" s="14" t="s">
        <v>202</v>
      </c>
      <c r="B839" s="30">
        <v>202110892001987</v>
      </c>
      <c r="C839" s="16">
        <v>44371</v>
      </c>
      <c r="D839" s="15" t="s">
        <v>598</v>
      </c>
      <c r="E839" s="17">
        <v>397356.28</v>
      </c>
      <c r="F839" s="17">
        <v>0</v>
      </c>
      <c r="G839" s="6"/>
      <c r="H839" s="6"/>
      <c r="I839" s="60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</row>
    <row r="840" spans="1:56" s="4" customFormat="1" ht="12.75" customHeight="1">
      <c r="A840" s="14" t="s">
        <v>202</v>
      </c>
      <c r="B840" s="30">
        <v>202110892001987</v>
      </c>
      <c r="C840" s="16">
        <v>44371</v>
      </c>
      <c r="D840" s="15" t="s">
        <v>599</v>
      </c>
      <c r="E840" s="17">
        <v>83186.6</v>
      </c>
      <c r="F840" s="17">
        <v>0</v>
      </c>
      <c r="G840" s="6"/>
      <c r="H840" s="6"/>
      <c r="I840" s="60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</row>
    <row r="841" spans="1:56" s="4" customFormat="1" ht="12.75" customHeight="1">
      <c r="A841" s="14" t="s">
        <v>202</v>
      </c>
      <c r="B841" s="30">
        <v>202110892002509</v>
      </c>
      <c r="C841" s="16">
        <v>44404</v>
      </c>
      <c r="D841" s="15" t="s">
        <v>600</v>
      </c>
      <c r="E841" s="17">
        <v>397883.9</v>
      </c>
      <c r="F841" s="17">
        <v>0</v>
      </c>
      <c r="G841" s="6"/>
      <c r="H841" s="6"/>
      <c r="I841" s="60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</row>
    <row r="842" spans="1:56" s="4" customFormat="1" ht="12.75" customHeight="1">
      <c r="A842" s="14" t="s">
        <v>202</v>
      </c>
      <c r="B842" s="30">
        <v>202110892002509</v>
      </c>
      <c r="C842" s="16">
        <v>44404</v>
      </c>
      <c r="D842" s="15" t="s">
        <v>601</v>
      </c>
      <c r="E842" s="17">
        <v>73115.56</v>
      </c>
      <c r="F842" s="17">
        <v>0</v>
      </c>
      <c r="G842" s="6"/>
      <c r="H842" s="6"/>
      <c r="I842" s="60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</row>
    <row r="843" spans="1:56" s="4" customFormat="1" ht="12.75" customHeight="1">
      <c r="A843" s="14" t="s">
        <v>37</v>
      </c>
      <c r="B843" s="30">
        <v>202110892002887</v>
      </c>
      <c r="C843" s="16">
        <v>44433</v>
      </c>
      <c r="D843" s="15" t="s">
        <v>602</v>
      </c>
      <c r="E843" s="17">
        <v>386395.54</v>
      </c>
      <c r="F843" s="17">
        <v>386395.54</v>
      </c>
      <c r="G843" s="6"/>
      <c r="H843" s="6"/>
      <c r="I843" s="60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</row>
    <row r="844" spans="1:56" s="4" customFormat="1" ht="12.75" customHeight="1">
      <c r="A844" s="14" t="s">
        <v>202</v>
      </c>
      <c r="B844" s="30">
        <v>202110892002887</v>
      </c>
      <c r="C844" s="16">
        <v>44433</v>
      </c>
      <c r="D844" s="15" t="s">
        <v>603</v>
      </c>
      <c r="E844" s="17">
        <v>386395.54</v>
      </c>
      <c r="F844" s="17">
        <v>0</v>
      </c>
      <c r="G844" s="6"/>
      <c r="H844" s="6"/>
      <c r="I844" s="60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</row>
    <row r="845" spans="1:56" s="4" customFormat="1" ht="12.75" customHeight="1">
      <c r="A845" s="14" t="s">
        <v>202</v>
      </c>
      <c r="B845" s="30">
        <v>202110892002887</v>
      </c>
      <c r="C845" s="16">
        <v>44433</v>
      </c>
      <c r="D845" s="15" t="s">
        <v>604</v>
      </c>
      <c r="E845" s="17">
        <v>81756.18</v>
      </c>
      <c r="F845" s="17">
        <v>0</v>
      </c>
      <c r="G845" s="6"/>
      <c r="H845" s="6"/>
      <c r="I845" s="60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</row>
    <row r="846" spans="1:56" s="4" customFormat="1" ht="12.75" customHeight="1">
      <c r="A846" s="67" t="s">
        <v>202</v>
      </c>
      <c r="B846" s="30">
        <v>202110892003295</v>
      </c>
      <c r="C846" s="16">
        <v>44466</v>
      </c>
      <c r="D846" s="15" t="s">
        <v>605</v>
      </c>
      <c r="E846" s="17">
        <v>402410.66</v>
      </c>
      <c r="F846" s="17">
        <v>0</v>
      </c>
      <c r="G846" s="6"/>
      <c r="H846" s="6"/>
      <c r="I846" s="60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</row>
    <row r="847" spans="1:56" s="4" customFormat="1" ht="12.75" customHeight="1">
      <c r="A847" s="67" t="s">
        <v>202</v>
      </c>
      <c r="B847" s="30">
        <v>202110892003295</v>
      </c>
      <c r="C847" s="16">
        <v>44466</v>
      </c>
      <c r="D847" s="15" t="s">
        <v>606</v>
      </c>
      <c r="E847" s="17">
        <v>82101.34</v>
      </c>
      <c r="F847" s="17">
        <v>0</v>
      </c>
      <c r="G847" s="6"/>
      <c r="H847" s="6"/>
      <c r="I847" s="60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</row>
    <row r="848" spans="1:56" s="4" customFormat="1" ht="12.75" customHeight="1">
      <c r="A848" s="14" t="s">
        <v>202</v>
      </c>
      <c r="B848" s="30">
        <v>202110892003836</v>
      </c>
      <c r="C848" s="16">
        <v>44491</v>
      </c>
      <c r="D848" s="15" t="s">
        <v>607</v>
      </c>
      <c r="E848" s="17">
        <v>376977.48</v>
      </c>
      <c r="F848" s="17">
        <v>0</v>
      </c>
      <c r="G848" s="6"/>
      <c r="H848" s="6"/>
      <c r="I848" s="60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</row>
    <row r="849" spans="1:64" ht="12.75" customHeight="1">
      <c r="A849" s="14" t="s">
        <v>202</v>
      </c>
      <c r="B849" s="30">
        <v>202110892003836</v>
      </c>
      <c r="C849" s="16">
        <v>44491</v>
      </c>
      <c r="D849" s="15" t="s">
        <v>608</v>
      </c>
      <c r="E849" s="17">
        <v>79139.54</v>
      </c>
      <c r="F849" s="17">
        <v>0</v>
      </c>
      <c r="G849" s="6"/>
      <c r="H849" s="6"/>
      <c r="I849" s="60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4"/>
      <c r="BF849" s="4"/>
      <c r="BG849" s="4"/>
      <c r="BH849" s="4"/>
      <c r="BI849" s="4"/>
      <c r="BJ849" s="4"/>
      <c r="BK849" s="4"/>
      <c r="BL849" s="4"/>
    </row>
    <row r="850" spans="1:64" ht="12.75" customHeight="1">
      <c r="A850" s="14" t="s">
        <v>202</v>
      </c>
      <c r="B850" s="30">
        <v>202110892004317</v>
      </c>
      <c r="C850" s="16">
        <v>44524</v>
      </c>
      <c r="D850" s="15" t="s">
        <v>609</v>
      </c>
      <c r="E850" s="17">
        <v>396348.3</v>
      </c>
      <c r="F850" s="17">
        <v>0</v>
      </c>
      <c r="G850" s="6"/>
      <c r="H850" s="6"/>
      <c r="I850" s="60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4"/>
      <c r="BF850" s="4"/>
      <c r="BG850" s="4"/>
      <c r="BH850" s="4"/>
      <c r="BI850" s="4"/>
      <c r="BJ850" s="4"/>
      <c r="BK850" s="4"/>
      <c r="BL850" s="4"/>
    </row>
    <row r="851" spans="1:64" ht="12.75" customHeight="1">
      <c r="A851" s="14" t="s">
        <v>202</v>
      </c>
      <c r="B851" s="30">
        <v>202110892004317</v>
      </c>
      <c r="C851" s="16">
        <v>44524</v>
      </c>
      <c r="D851" s="15" t="s">
        <v>610</v>
      </c>
      <c r="E851" s="17">
        <v>93381.64</v>
      </c>
      <c r="F851" s="17">
        <v>0</v>
      </c>
      <c r="G851" s="6"/>
      <c r="H851" s="6"/>
      <c r="I851" s="60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4"/>
      <c r="BF851" s="4"/>
      <c r="BG851" s="4"/>
      <c r="BH851" s="4"/>
      <c r="BI851" s="4"/>
      <c r="BJ851" s="4"/>
      <c r="BK851" s="4"/>
      <c r="BL851" s="4"/>
    </row>
    <row r="852" spans="1:64" ht="12.75" customHeight="1">
      <c r="A852" s="14" t="s">
        <v>202</v>
      </c>
      <c r="B852" s="30">
        <v>202110892004674</v>
      </c>
      <c r="C852" s="16">
        <v>44546</v>
      </c>
      <c r="D852" s="15" t="s">
        <v>611</v>
      </c>
      <c r="E852" s="17">
        <v>406281.54</v>
      </c>
      <c r="F852" s="17">
        <v>0</v>
      </c>
      <c r="G852" s="6"/>
      <c r="H852" s="6"/>
      <c r="I852" s="60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4"/>
      <c r="BF852" s="4"/>
      <c r="BG852" s="4"/>
      <c r="BH852" s="4"/>
      <c r="BI852" s="4"/>
      <c r="BJ852" s="4"/>
      <c r="BK852" s="4"/>
      <c r="BL852" s="4"/>
    </row>
    <row r="853" spans="1:64" ht="12.75" customHeight="1">
      <c r="A853" s="14" t="s">
        <v>202</v>
      </c>
      <c r="B853" s="30">
        <v>202110892004674</v>
      </c>
      <c r="C853" s="16">
        <v>44546</v>
      </c>
      <c r="D853" s="15" t="s">
        <v>612</v>
      </c>
      <c r="E853" s="17">
        <v>77819.72</v>
      </c>
      <c r="F853" s="17">
        <v>0</v>
      </c>
      <c r="G853" s="6"/>
      <c r="H853" s="6"/>
      <c r="I853" s="60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4"/>
      <c r="BF853" s="4"/>
      <c r="BG853" s="4"/>
      <c r="BH853" s="4"/>
      <c r="BI853" s="4"/>
      <c r="BJ853" s="4"/>
      <c r="BK853" s="4"/>
      <c r="BL853" s="4"/>
    </row>
    <row r="854" spans="1:64" ht="15" customHeight="1">
      <c r="A854" s="28"/>
      <c r="B854" s="62"/>
      <c r="C854" s="36"/>
      <c r="D854" s="15" t="s">
        <v>23</v>
      </c>
      <c r="E854" s="20">
        <f>SUM(E829:E853)</f>
        <v>6067746.099999999</v>
      </c>
      <c r="F854" s="20">
        <f>SUM(F829:F853)</f>
        <v>386395.54</v>
      </c>
      <c r="G854" s="84"/>
      <c r="H854" s="28"/>
      <c r="I854" s="403" t="s">
        <v>613</v>
      </c>
      <c r="J854" s="403"/>
      <c r="K854" s="403"/>
      <c r="L854" s="28"/>
      <c r="M854" s="403" t="s">
        <v>614</v>
      </c>
      <c r="N854" s="403"/>
      <c r="BE854" s="4"/>
      <c r="BF854" s="4"/>
      <c r="BG854" s="4"/>
      <c r="BH854" s="4"/>
      <c r="BI854" s="4"/>
      <c r="BJ854" s="4"/>
      <c r="BK854" s="4"/>
      <c r="BL854" s="4"/>
    </row>
    <row r="855" spans="1:64" ht="12.75" customHeight="1">
      <c r="A855" s="28"/>
      <c r="B855" s="62"/>
      <c r="C855" s="36"/>
      <c r="D855" s="33"/>
      <c r="E855" s="38"/>
      <c r="F855" s="85"/>
      <c r="G855" s="6"/>
      <c r="H855" s="28"/>
      <c r="I855" s="403" t="s">
        <v>613</v>
      </c>
      <c r="J855" s="403"/>
      <c r="K855" s="403"/>
      <c r="L855" s="28"/>
      <c r="M855" s="403" t="s">
        <v>614</v>
      </c>
      <c r="N855" s="403"/>
      <c r="BE855" s="4"/>
      <c r="BF855" s="4"/>
      <c r="BG855" s="4"/>
      <c r="BH855" s="4"/>
      <c r="BI855" s="4"/>
      <c r="BJ855" s="4"/>
      <c r="BK855" s="4"/>
      <c r="BL855" s="4"/>
    </row>
    <row r="856" spans="1:64" ht="18.75" customHeight="1">
      <c r="A856" s="399" t="s">
        <v>615</v>
      </c>
      <c r="B856" s="399"/>
      <c r="C856" s="399"/>
      <c r="D856" s="399"/>
      <c r="E856" s="399"/>
      <c r="F856" s="399"/>
      <c r="G856" s="6"/>
      <c r="H856" s="28"/>
      <c r="I856" s="28"/>
      <c r="J856" s="28"/>
      <c r="K856" s="28"/>
      <c r="L856" s="28"/>
      <c r="M856" s="28"/>
      <c r="N856" s="28"/>
      <c r="BE856" s="4"/>
      <c r="BF856" s="4"/>
      <c r="BG856" s="4"/>
      <c r="BH856" s="4"/>
      <c r="BI856" s="4"/>
      <c r="BJ856" s="4"/>
      <c r="BK856" s="4"/>
      <c r="BL856" s="4"/>
    </row>
    <row r="857" spans="1:64" ht="24" customHeight="1">
      <c r="A857" s="13" t="s">
        <v>12</v>
      </c>
      <c r="B857" s="13" t="s">
        <v>13</v>
      </c>
      <c r="C857" s="13" t="s">
        <v>14</v>
      </c>
      <c r="D857" s="13" t="s">
        <v>15</v>
      </c>
      <c r="E857" s="13" t="s">
        <v>16</v>
      </c>
      <c r="F857" s="13" t="s">
        <v>17</v>
      </c>
      <c r="G857" s="86"/>
      <c r="H857" s="28"/>
      <c r="I857" s="403" t="s">
        <v>613</v>
      </c>
      <c r="J857" s="403"/>
      <c r="K857" s="403"/>
      <c r="L857" s="28"/>
      <c r="M857" s="403" t="s">
        <v>614</v>
      </c>
      <c r="N857" s="403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4"/>
      <c r="BF857" s="4"/>
      <c r="BG857" s="4"/>
      <c r="BH857" s="4"/>
      <c r="BI857" s="4"/>
      <c r="BJ857" s="4"/>
      <c r="BK857" s="4"/>
      <c r="BL857" s="4"/>
    </row>
    <row r="858" spans="1:64" ht="12.75" customHeight="1">
      <c r="A858" s="67" t="s">
        <v>406</v>
      </c>
      <c r="B858" s="30">
        <v>202110892000206</v>
      </c>
      <c r="C858" s="16">
        <v>44221</v>
      </c>
      <c r="D858" s="15" t="s">
        <v>616</v>
      </c>
      <c r="E858" s="17">
        <v>47908.89</v>
      </c>
      <c r="F858" s="17">
        <v>0</v>
      </c>
      <c r="G858" s="28"/>
      <c r="H858" s="28"/>
      <c r="I858" s="28"/>
      <c r="J858" s="28"/>
      <c r="K858" s="28"/>
      <c r="L858" s="28"/>
      <c r="M858" s="28"/>
      <c r="N858" s="28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4"/>
      <c r="BF858" s="4"/>
      <c r="BG858" s="4"/>
      <c r="BH858" s="4"/>
      <c r="BI858" s="4"/>
      <c r="BJ858" s="4"/>
      <c r="BK858" s="4"/>
      <c r="BL858" s="4"/>
    </row>
    <row r="859" spans="1:64" ht="12.75" customHeight="1">
      <c r="A859" s="55" t="s">
        <v>406</v>
      </c>
      <c r="B859" s="30">
        <v>202110892000535</v>
      </c>
      <c r="C859" s="16">
        <v>44250</v>
      </c>
      <c r="D859" s="15" t="s">
        <v>617</v>
      </c>
      <c r="E859" s="17">
        <v>40338.32</v>
      </c>
      <c r="F859" s="17">
        <v>0</v>
      </c>
      <c r="G859" s="28"/>
      <c r="H859" s="28"/>
      <c r="I859" s="28"/>
      <c r="J859" s="28"/>
      <c r="K859" s="28"/>
      <c r="L859" s="28"/>
      <c r="M859" s="28"/>
      <c r="N859" s="28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4"/>
      <c r="BF859" s="4"/>
      <c r="BG859" s="4"/>
      <c r="BH859" s="4"/>
      <c r="BI859" s="4"/>
      <c r="BJ859" s="4"/>
      <c r="BK859" s="4"/>
      <c r="BL859" s="4"/>
    </row>
    <row r="860" spans="1:64" ht="12.75" customHeight="1">
      <c r="A860" s="55" t="s">
        <v>406</v>
      </c>
      <c r="B860" s="30">
        <v>202110892000911</v>
      </c>
      <c r="C860" s="16">
        <v>44279</v>
      </c>
      <c r="D860" s="15" t="s">
        <v>618</v>
      </c>
      <c r="E860" s="17">
        <v>41255.1</v>
      </c>
      <c r="F860" s="17">
        <v>0</v>
      </c>
      <c r="G860" s="28"/>
      <c r="H860" s="28"/>
      <c r="I860" s="28"/>
      <c r="J860" s="28"/>
      <c r="K860" s="28"/>
      <c r="L860" s="28"/>
      <c r="M860" s="28"/>
      <c r="N860" s="28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4"/>
      <c r="BF860" s="4"/>
      <c r="BG860" s="4"/>
      <c r="BH860" s="4"/>
      <c r="BI860" s="4"/>
      <c r="BJ860" s="4"/>
      <c r="BK860" s="4"/>
      <c r="BL860" s="4"/>
    </row>
    <row r="861" spans="1:64" ht="12.75" customHeight="1">
      <c r="A861" s="55" t="s">
        <v>406</v>
      </c>
      <c r="B861" s="30">
        <v>202110892001233</v>
      </c>
      <c r="C861" s="16">
        <v>44313</v>
      </c>
      <c r="D861" s="15" t="s">
        <v>619</v>
      </c>
      <c r="E861" s="17">
        <v>43088.66</v>
      </c>
      <c r="F861" s="17">
        <v>0</v>
      </c>
      <c r="G861" s="28"/>
      <c r="H861" s="28"/>
      <c r="I861" s="28"/>
      <c r="J861" s="28"/>
      <c r="K861" s="28"/>
      <c r="L861" s="28"/>
      <c r="M861" s="28"/>
      <c r="N861" s="28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4"/>
      <c r="BF861" s="4"/>
      <c r="BG861" s="4"/>
      <c r="BH861" s="4"/>
      <c r="BI861" s="4"/>
      <c r="BJ861" s="4"/>
      <c r="BK861" s="4"/>
      <c r="BL861" s="4"/>
    </row>
    <row r="862" spans="1:64" ht="12.75" customHeight="1">
      <c r="A862" s="67" t="s">
        <v>406</v>
      </c>
      <c r="B862" s="30">
        <v>202110892001557</v>
      </c>
      <c r="C862" s="16">
        <v>44341</v>
      </c>
      <c r="D862" s="15" t="s">
        <v>620</v>
      </c>
      <c r="E862" s="17">
        <v>41805.17</v>
      </c>
      <c r="F862" s="17">
        <v>0</v>
      </c>
      <c r="G862" s="28"/>
      <c r="H862" s="28"/>
      <c r="I862" s="28"/>
      <c r="J862" s="28"/>
      <c r="K862" s="28"/>
      <c r="L862" s="28"/>
      <c r="M862" s="28"/>
      <c r="N862" s="28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4"/>
      <c r="BF862" s="4"/>
      <c r="BG862" s="4"/>
      <c r="BH862" s="4"/>
      <c r="BI862" s="4"/>
      <c r="BJ862" s="4"/>
      <c r="BK862" s="4"/>
      <c r="BL862" s="4"/>
    </row>
    <row r="863" spans="1:64" ht="12.75" customHeight="1">
      <c r="A863" s="14" t="s">
        <v>406</v>
      </c>
      <c r="B863" s="30">
        <v>202110892001987</v>
      </c>
      <c r="C863" s="16">
        <v>44371</v>
      </c>
      <c r="D863" s="15" t="s">
        <v>621</v>
      </c>
      <c r="E863" s="17">
        <v>39421.54</v>
      </c>
      <c r="F863" s="17">
        <v>0</v>
      </c>
      <c r="G863" s="28"/>
      <c r="H863" s="28"/>
      <c r="I863" s="28"/>
      <c r="J863" s="28"/>
      <c r="K863" s="28"/>
      <c r="L863" s="28"/>
      <c r="M863" s="28"/>
      <c r="N863" s="28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4"/>
      <c r="BF863" s="4"/>
      <c r="BG863" s="4"/>
      <c r="BH863" s="4"/>
      <c r="BI863" s="4"/>
      <c r="BJ863" s="4"/>
      <c r="BK863" s="4"/>
      <c r="BL863" s="4"/>
    </row>
    <row r="864" spans="1:64" ht="12.75" customHeight="1">
      <c r="A864" s="14" t="s">
        <v>406</v>
      </c>
      <c r="B864" s="30">
        <v>202110892002509</v>
      </c>
      <c r="C864" s="16">
        <v>44404</v>
      </c>
      <c r="D864" s="15" t="s">
        <v>622</v>
      </c>
      <c r="E864" s="17">
        <v>43088.66</v>
      </c>
      <c r="F864" s="17">
        <v>0</v>
      </c>
      <c r="G864" s="28"/>
      <c r="H864" s="28"/>
      <c r="I864" s="28"/>
      <c r="J864" s="28"/>
      <c r="K864" s="28"/>
      <c r="L864" s="28"/>
      <c r="M864" s="28"/>
      <c r="N864" s="28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4"/>
      <c r="BF864" s="4"/>
      <c r="BG864" s="4"/>
      <c r="BH864" s="4"/>
      <c r="BI864" s="4"/>
      <c r="BJ864" s="4"/>
      <c r="BK864" s="4"/>
      <c r="BL864" s="4"/>
    </row>
    <row r="865" spans="1:64" ht="12.75" customHeight="1">
      <c r="A865" s="14" t="s">
        <v>406</v>
      </c>
      <c r="B865" s="30">
        <v>202110892002887</v>
      </c>
      <c r="C865" s="16">
        <v>44433</v>
      </c>
      <c r="D865" s="15" t="s">
        <v>623</v>
      </c>
      <c r="E865" s="17">
        <v>43088.66</v>
      </c>
      <c r="F865" s="17">
        <v>0</v>
      </c>
      <c r="G865" s="28"/>
      <c r="H865" s="28"/>
      <c r="I865" s="28"/>
      <c r="J865" s="28"/>
      <c r="K865" s="28"/>
      <c r="L865" s="28"/>
      <c r="M865" s="28"/>
      <c r="N865" s="28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4"/>
      <c r="BF865" s="4"/>
      <c r="BG865" s="4"/>
      <c r="BH865" s="4"/>
      <c r="BI865" s="4"/>
      <c r="BJ865" s="4"/>
      <c r="BK865" s="4"/>
      <c r="BL865" s="4"/>
    </row>
    <row r="866" spans="1:64" ht="12.75" customHeight="1">
      <c r="A866" s="67" t="s">
        <v>406</v>
      </c>
      <c r="B866" s="30">
        <v>202110892003295</v>
      </c>
      <c r="C866" s="16">
        <v>44466</v>
      </c>
      <c r="D866" s="15" t="s">
        <v>624</v>
      </c>
      <c r="E866" s="17">
        <v>39421.54</v>
      </c>
      <c r="F866" s="17">
        <v>0</v>
      </c>
      <c r="G866" s="28"/>
      <c r="H866" s="28"/>
      <c r="I866" s="28"/>
      <c r="J866" s="28"/>
      <c r="K866" s="28"/>
      <c r="L866" s="28"/>
      <c r="M866" s="28"/>
      <c r="N866" s="28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4"/>
      <c r="BF866" s="4"/>
      <c r="BG866" s="4"/>
      <c r="BH866" s="4"/>
      <c r="BI866" s="4"/>
      <c r="BJ866" s="4"/>
      <c r="BK866" s="4"/>
      <c r="BL866" s="4"/>
    </row>
    <row r="867" spans="1:64" ht="12.75" customHeight="1">
      <c r="A867" s="14" t="s">
        <v>406</v>
      </c>
      <c r="B867" s="30">
        <v>202110892003836</v>
      </c>
      <c r="C867" s="16">
        <v>44491</v>
      </c>
      <c r="D867" s="15" t="s">
        <v>625</v>
      </c>
      <c r="E867" s="17">
        <v>40338.32</v>
      </c>
      <c r="F867" s="17">
        <v>0</v>
      </c>
      <c r="G867" s="28"/>
      <c r="H867" s="28"/>
      <c r="I867" s="28"/>
      <c r="J867" s="28"/>
      <c r="K867" s="28"/>
      <c r="L867" s="28"/>
      <c r="M867" s="28"/>
      <c r="N867" s="28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4"/>
      <c r="BF867" s="4"/>
      <c r="BG867" s="4"/>
      <c r="BH867" s="4"/>
      <c r="BI867" s="4"/>
      <c r="BJ867" s="4"/>
      <c r="BK867" s="4"/>
      <c r="BL867" s="4"/>
    </row>
    <row r="868" spans="1:64" ht="12.75" customHeight="1">
      <c r="A868" s="14" t="s">
        <v>406</v>
      </c>
      <c r="B868" s="30">
        <v>202110892004317</v>
      </c>
      <c r="C868" s="16">
        <v>44524</v>
      </c>
      <c r="D868" s="15" t="s">
        <v>626</v>
      </c>
      <c r="E868" s="17">
        <v>44005.44</v>
      </c>
      <c r="F868" s="17">
        <v>0</v>
      </c>
      <c r="G868" s="28"/>
      <c r="H868" s="28"/>
      <c r="I868" s="28"/>
      <c r="J868" s="28"/>
      <c r="K868" s="28"/>
      <c r="L868" s="28"/>
      <c r="M868" s="28"/>
      <c r="N868" s="28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4"/>
      <c r="BF868" s="4"/>
      <c r="BG868" s="4"/>
      <c r="BH868" s="4"/>
      <c r="BI868" s="4"/>
      <c r="BJ868" s="4"/>
      <c r="BK868" s="4"/>
      <c r="BL868" s="4"/>
    </row>
    <row r="869" spans="1:64" ht="12.75" customHeight="1">
      <c r="A869" s="14" t="s">
        <v>406</v>
      </c>
      <c r="B869" s="30">
        <v>202110892004674</v>
      </c>
      <c r="C869" s="16">
        <v>44546</v>
      </c>
      <c r="D869" s="15" t="s">
        <v>627</v>
      </c>
      <c r="E869" s="17">
        <v>39421.54</v>
      </c>
      <c r="F869" s="17">
        <v>0</v>
      </c>
      <c r="G869" s="28"/>
      <c r="H869" s="28"/>
      <c r="I869" s="28"/>
      <c r="J869" s="28"/>
      <c r="K869" s="28"/>
      <c r="L869" s="28"/>
      <c r="M869" s="28"/>
      <c r="N869" s="28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4"/>
      <c r="BF869" s="4"/>
      <c r="BG869" s="4"/>
      <c r="BH869" s="4"/>
      <c r="BI869" s="4"/>
      <c r="BJ869" s="4"/>
      <c r="BK869" s="4"/>
      <c r="BL869" s="4"/>
    </row>
    <row r="870" spans="1:64" ht="15" customHeight="1">
      <c r="A870" s="10"/>
      <c r="B870" s="10"/>
      <c r="C870" s="10"/>
      <c r="D870" s="87" t="s">
        <v>506</v>
      </c>
      <c r="E870" s="88">
        <f>SUM(E858:E869)</f>
        <v>503181.83999999997</v>
      </c>
      <c r="F870" s="88">
        <f>SUM(F858:F869)</f>
        <v>0</v>
      </c>
      <c r="G870" s="28"/>
      <c r="H870" s="28"/>
      <c r="I870" s="403" t="s">
        <v>613</v>
      </c>
      <c r="J870" s="403"/>
      <c r="K870" s="403"/>
      <c r="L870" s="28"/>
      <c r="M870" s="403" t="s">
        <v>614</v>
      </c>
      <c r="N870" s="403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4"/>
      <c r="BF870" s="4"/>
      <c r="BG870" s="4"/>
      <c r="BH870" s="4"/>
      <c r="BI870" s="4"/>
      <c r="BJ870" s="4"/>
      <c r="BK870" s="4"/>
      <c r="BL870" s="4"/>
    </row>
    <row r="871" spans="1:64" ht="12.75" customHeight="1">
      <c r="A871" s="28"/>
      <c r="B871" s="62"/>
      <c r="C871" s="36"/>
      <c r="D871" s="33"/>
      <c r="E871" s="38"/>
      <c r="F871" s="85"/>
      <c r="G871" s="28"/>
      <c r="H871" s="28"/>
      <c r="I871" s="403" t="s">
        <v>613</v>
      </c>
      <c r="J871" s="403"/>
      <c r="K871" s="403"/>
      <c r="L871" s="28"/>
      <c r="M871" s="403" t="s">
        <v>614</v>
      </c>
      <c r="N871" s="403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4"/>
      <c r="BF871" s="4"/>
      <c r="BG871" s="4"/>
      <c r="BH871" s="4"/>
      <c r="BI871" s="4"/>
      <c r="BJ871" s="4"/>
      <c r="BK871" s="4"/>
      <c r="BL871" s="4"/>
    </row>
    <row r="872" spans="1:64" ht="12.75" customHeight="1">
      <c r="A872" s="28"/>
      <c r="B872" s="62"/>
      <c r="C872" s="36"/>
      <c r="D872" s="33"/>
      <c r="E872" s="38"/>
      <c r="F872" s="85"/>
      <c r="G872" s="28"/>
      <c r="H872" s="28"/>
      <c r="I872" s="403" t="s">
        <v>613</v>
      </c>
      <c r="J872" s="403"/>
      <c r="K872" s="403"/>
      <c r="L872" s="28"/>
      <c r="M872" s="403" t="s">
        <v>614</v>
      </c>
      <c r="N872" s="403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4"/>
      <c r="BF872" s="4"/>
      <c r="BG872" s="4"/>
      <c r="BH872" s="4"/>
      <c r="BI872" s="4"/>
      <c r="BJ872" s="4"/>
      <c r="BK872" s="4"/>
      <c r="BL872" s="4"/>
    </row>
    <row r="873" spans="1:64" ht="12.75" customHeight="1">
      <c r="A873" s="28"/>
      <c r="B873" s="62"/>
      <c r="C873" s="36"/>
      <c r="D873" s="33"/>
      <c r="E873" s="38"/>
      <c r="F873" s="85"/>
      <c r="BE873" s="4"/>
      <c r="BF873" s="4"/>
      <c r="BG873" s="4"/>
      <c r="BH873" s="4"/>
      <c r="BI873" s="4"/>
      <c r="BJ873" s="4"/>
      <c r="BK873" s="4"/>
      <c r="BL873" s="4"/>
    </row>
    <row r="874" spans="1:6" ht="38.25" customHeight="1">
      <c r="A874" s="10"/>
      <c r="B874" s="10"/>
      <c r="C874" s="73" t="s">
        <v>628</v>
      </c>
      <c r="D874" s="7"/>
      <c r="E874" s="20">
        <f>E26+E42+E58+E74+E90+E106+E122+E130+E146+E162+E178+E194+E223+E251+E279+E295+E323+E354+E370+E399+E431+E458+E466+E491+E507+E536+E553+E561+E585+E601+E618+E635+E661+E673+E681+E706+E722+E751+E779+E784+E789+E798+E804+E809+E825+E854+E870</f>
        <v>74414260.72129998</v>
      </c>
      <c r="F874" s="20">
        <f>F26+F42+F58+F74+F90+F106+F122+F130+F146+F162+F178+F194+F223+F251+F279+F295+F323+F354+F370+F399+F431+F458+F466+F491+F507+F536+F553+F561+F585+F601+F618+F635+F661+F673+F681+F706+F722+F751+F779+F784+F789+F798+F804+F809+F825+F854+F870</f>
        <v>1248377.4</v>
      </c>
    </row>
    <row r="875" spans="1:6" ht="38.25" customHeight="1">
      <c r="A875" s="5"/>
      <c r="B875" s="5"/>
      <c r="C875" s="5"/>
      <c r="D875" s="5"/>
      <c r="E875" s="89"/>
      <c r="F875" s="89"/>
    </row>
    <row r="876" spans="1:6" ht="38.25" customHeight="1">
      <c r="A876" s="5"/>
      <c r="B876" s="5"/>
      <c r="C876" s="5"/>
      <c r="D876" s="5"/>
      <c r="E876" s="90"/>
      <c r="F876" s="90"/>
    </row>
    <row r="877" spans="1:6" ht="38.25" customHeight="1">
      <c r="A877" s="5"/>
      <c r="B877" s="5"/>
      <c r="C877" s="5"/>
      <c r="D877" s="5"/>
      <c r="E877" s="29"/>
      <c r="F877" s="29"/>
    </row>
    <row r="878" spans="1:6" ht="38.25" customHeight="1">
      <c r="A878" s="5"/>
      <c r="B878" s="5"/>
      <c r="C878" s="5"/>
      <c r="D878" s="5"/>
      <c r="E878" s="91"/>
      <c r="F878" s="28"/>
    </row>
    <row r="879" spans="1:6" ht="42.75" customHeight="1">
      <c r="A879" s="84" t="s">
        <v>629</v>
      </c>
      <c r="B879" s="28"/>
      <c r="C879" s="28"/>
      <c r="D879" s="5"/>
      <c r="E879" s="405" t="s">
        <v>630</v>
      </c>
      <c r="F879" s="405"/>
    </row>
    <row r="880" spans="1:6" ht="36.75" customHeight="1">
      <c r="A880" s="5"/>
      <c r="B880" s="5"/>
      <c r="C880" s="5"/>
      <c r="D880" s="5"/>
      <c r="E880" s="29"/>
      <c r="F880" s="28"/>
    </row>
    <row r="881" spans="1:6" ht="12.75" customHeight="1">
      <c r="A881" s="403"/>
      <c r="B881" s="403"/>
      <c r="C881" s="403"/>
      <c r="D881" s="5"/>
      <c r="E881" s="86"/>
      <c r="F881" s="28"/>
    </row>
    <row r="882" spans="1:6" ht="12.75" customHeight="1">
      <c r="A882" s="84" t="s">
        <v>631</v>
      </c>
      <c r="B882" s="28"/>
      <c r="C882" s="28"/>
      <c r="D882" s="5"/>
      <c r="E882" s="405" t="s">
        <v>614</v>
      </c>
      <c r="F882" s="405"/>
    </row>
    <row r="883" spans="1:6" ht="12.75" customHeight="1">
      <c r="A883" s="28" t="s">
        <v>632</v>
      </c>
      <c r="B883" s="92"/>
      <c r="C883" s="92"/>
      <c r="D883" s="5"/>
      <c r="E883" s="403" t="s">
        <v>633</v>
      </c>
      <c r="F883" s="403"/>
    </row>
    <row r="884" spans="1:6" ht="12.75" customHeight="1">
      <c r="A884" s="28" t="s">
        <v>634</v>
      </c>
      <c r="B884" s="92"/>
      <c r="C884" s="92"/>
      <c r="D884" s="5"/>
      <c r="E884" s="403" t="s">
        <v>635</v>
      </c>
      <c r="F884" s="403"/>
    </row>
    <row r="885" spans="1:5" ht="12.75" customHeight="1">
      <c r="A885" s="403"/>
      <c r="B885" s="403"/>
      <c r="C885" s="403"/>
      <c r="D885" s="5"/>
      <c r="E885" s="28"/>
    </row>
  </sheetData>
  <sheetProtection password="DD4C" sheet="1" objects="1" scenarios="1" selectLockedCells="1" selectUnlockedCells="1"/>
  <mergeCells count="88">
    <mergeCell ref="E884:F884"/>
    <mergeCell ref="A885:C885"/>
    <mergeCell ref="I872:K872"/>
    <mergeCell ref="M872:N872"/>
    <mergeCell ref="E879:F879"/>
    <mergeCell ref="A881:C881"/>
    <mergeCell ref="E882:F882"/>
    <mergeCell ref="E883:F883"/>
    <mergeCell ref="A856:F856"/>
    <mergeCell ref="I857:K857"/>
    <mergeCell ref="M857:N857"/>
    <mergeCell ref="I870:K870"/>
    <mergeCell ref="M870:N870"/>
    <mergeCell ref="I871:K871"/>
    <mergeCell ref="M871:N871"/>
    <mergeCell ref="AM813:AM828"/>
    <mergeCell ref="A827:F827"/>
    <mergeCell ref="I854:K854"/>
    <mergeCell ref="M854:N854"/>
    <mergeCell ref="I855:K855"/>
    <mergeCell ref="M855:N855"/>
    <mergeCell ref="A799:F799"/>
    <mergeCell ref="A800:F800"/>
    <mergeCell ref="A805:F805"/>
    <mergeCell ref="A806:F806"/>
    <mergeCell ref="A810:F810"/>
    <mergeCell ref="A811:F811"/>
    <mergeCell ref="A780:F780"/>
    <mergeCell ref="A781:F781"/>
    <mergeCell ref="A785:F785"/>
    <mergeCell ref="A786:F786"/>
    <mergeCell ref="A790:F790"/>
    <mergeCell ref="A791:F791"/>
    <mergeCell ref="A708:F708"/>
    <mergeCell ref="AM710:AM725"/>
    <mergeCell ref="A723:F723"/>
    <mergeCell ref="A724:F724"/>
    <mergeCell ref="A752:F752"/>
    <mergeCell ref="A753:F753"/>
    <mergeCell ref="A662:F662"/>
    <mergeCell ref="A663:F663"/>
    <mergeCell ref="A675:F675"/>
    <mergeCell ref="A682:F682"/>
    <mergeCell ref="A683:F683"/>
    <mergeCell ref="A707:F707"/>
    <mergeCell ref="A603:F603"/>
    <mergeCell ref="A619:F619"/>
    <mergeCell ref="A620:F620"/>
    <mergeCell ref="AM635:AM638"/>
    <mergeCell ref="A636:F636"/>
    <mergeCell ref="A637:F637"/>
    <mergeCell ref="A493:F493"/>
    <mergeCell ref="A509:F509"/>
    <mergeCell ref="A538:F538"/>
    <mergeCell ref="A555:F555"/>
    <mergeCell ref="A563:F563"/>
    <mergeCell ref="A587:F587"/>
    <mergeCell ref="A372:F372"/>
    <mergeCell ref="AM400:AM402"/>
    <mergeCell ref="A401:F401"/>
    <mergeCell ref="A433:F433"/>
    <mergeCell ref="A460:F460"/>
    <mergeCell ref="A468:F468"/>
    <mergeCell ref="AM468:AM469"/>
    <mergeCell ref="A281:F281"/>
    <mergeCell ref="AM281:AM282"/>
    <mergeCell ref="A297:F297"/>
    <mergeCell ref="A325:F325"/>
    <mergeCell ref="AM355:AM357"/>
    <mergeCell ref="A356:F356"/>
    <mergeCell ref="A180:F180"/>
    <mergeCell ref="A196:F196"/>
    <mergeCell ref="O198:O225"/>
    <mergeCell ref="A225:F225"/>
    <mergeCell ref="AM252:AM253"/>
    <mergeCell ref="A253:F253"/>
    <mergeCell ref="A92:H92"/>
    <mergeCell ref="A108:H108"/>
    <mergeCell ref="A124:H124"/>
    <mergeCell ref="A132:H132"/>
    <mergeCell ref="A148:H148"/>
    <mergeCell ref="A164:H164"/>
    <mergeCell ref="A3:F3"/>
    <mergeCell ref="A12:H12"/>
    <mergeCell ref="A28:H28"/>
    <mergeCell ref="A44:H44"/>
    <mergeCell ref="A60:H60"/>
    <mergeCell ref="A76:H76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8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1"/>
  </sheetPr>
  <dimension ref="B1:V109"/>
  <sheetViews>
    <sheetView zoomScalePageLayoutView="0" workbookViewId="0" topLeftCell="A28">
      <selection activeCell="S29" sqref="S29"/>
    </sheetView>
  </sheetViews>
  <sheetFormatPr defaultColWidth="9.140625" defaultRowHeight="15"/>
  <cols>
    <col min="1" max="1" width="2.28125" style="4" customWidth="1"/>
    <col min="2" max="2" width="12.28125" style="4" customWidth="1"/>
    <col min="3" max="5" width="9.140625" style="4" customWidth="1"/>
    <col min="6" max="6" width="38.421875" style="4" customWidth="1"/>
    <col min="7" max="7" width="10.28125" style="4" hidden="1" customWidth="1"/>
    <col min="8" max="18" width="9.00390625" style="4" hidden="1" customWidth="1"/>
    <col min="19" max="19" width="52.7109375" style="4" customWidth="1"/>
    <col min="20" max="20" width="10.28125" style="4" hidden="1" customWidth="1"/>
    <col min="21" max="21" width="21.140625" style="4" customWidth="1"/>
    <col min="22" max="22" width="12.7109375" style="4" customWidth="1"/>
    <col min="23" max="16384" width="9.140625" style="4" customWidth="1"/>
  </cols>
  <sheetData>
    <row r="1" spans="2:21" ht="15"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</row>
    <row r="2" spans="2:21" ht="15" customHeight="1">
      <c r="B2" s="482" t="s">
        <v>636</v>
      </c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</row>
    <row r="3" spans="2:21" ht="38.25" customHeight="1">
      <c r="B3" s="483" t="s">
        <v>942</v>
      </c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</row>
    <row r="4" spans="2:21" ht="15" customHeight="1"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</row>
    <row r="5" spans="2:21" ht="15.75" customHeight="1">
      <c r="B5" s="477" t="s">
        <v>808</v>
      </c>
      <c r="C5" s="477"/>
      <c r="D5" s="477" t="s">
        <v>1010</v>
      </c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  <c r="U5" s="223"/>
    </row>
    <row r="6" spans="2:21" ht="15.75" customHeight="1">
      <c r="B6" s="477" t="s">
        <v>639</v>
      </c>
      <c r="C6" s="477"/>
      <c r="D6" s="477"/>
      <c r="E6" s="477"/>
      <c r="F6" s="477"/>
      <c r="G6" s="477"/>
      <c r="H6" s="477"/>
      <c r="I6" s="477"/>
      <c r="J6" s="477" t="s">
        <v>640</v>
      </c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223"/>
    </row>
    <row r="7" spans="2:21" ht="15" customHeight="1">
      <c r="B7" s="456" t="s">
        <v>641</v>
      </c>
      <c r="C7" s="456" t="s">
        <v>642</v>
      </c>
      <c r="D7" s="456"/>
      <c r="E7" s="456"/>
      <c r="F7" s="456"/>
      <c r="G7" s="456" t="s">
        <v>643</v>
      </c>
      <c r="H7" s="456"/>
      <c r="I7" s="456"/>
      <c r="J7" s="456"/>
      <c r="K7" s="456"/>
      <c r="L7" s="456"/>
      <c r="M7" s="456" t="s">
        <v>644</v>
      </c>
      <c r="N7" s="456"/>
      <c r="O7" s="456"/>
      <c r="P7" s="456"/>
      <c r="Q7" s="456"/>
      <c r="R7" s="456"/>
      <c r="S7" s="456"/>
      <c r="T7" s="456" t="s">
        <v>645</v>
      </c>
      <c r="U7" s="478" t="s">
        <v>944</v>
      </c>
    </row>
    <row r="8" spans="2:21" ht="15" customHeight="1">
      <c r="B8" s="456"/>
      <c r="C8" s="456"/>
      <c r="D8" s="456"/>
      <c r="E8" s="456"/>
      <c r="F8" s="456"/>
      <c r="G8" s="456" t="s">
        <v>646</v>
      </c>
      <c r="H8" s="456"/>
      <c r="I8" s="456"/>
      <c r="J8" s="456"/>
      <c r="K8" s="458" t="s">
        <v>945</v>
      </c>
      <c r="L8" s="456" t="s">
        <v>648</v>
      </c>
      <c r="M8" s="456" t="s">
        <v>649</v>
      </c>
      <c r="N8" s="456"/>
      <c r="O8" s="456"/>
      <c r="P8" s="456"/>
      <c r="Q8" s="456"/>
      <c r="R8" s="456" t="s">
        <v>650</v>
      </c>
      <c r="S8" s="456" t="s">
        <v>651</v>
      </c>
      <c r="T8" s="456"/>
      <c r="U8" s="478"/>
    </row>
    <row r="9" spans="2:21" ht="24.75" customHeight="1">
      <c r="B9" s="456"/>
      <c r="C9" s="456"/>
      <c r="D9" s="456"/>
      <c r="E9" s="456"/>
      <c r="F9" s="456"/>
      <c r="G9" s="187" t="s">
        <v>812</v>
      </c>
      <c r="H9" s="187" t="s">
        <v>813</v>
      </c>
      <c r="I9" s="456" t="s">
        <v>814</v>
      </c>
      <c r="J9" s="456"/>
      <c r="K9" s="458"/>
      <c r="L9" s="456"/>
      <c r="M9" s="187" t="s">
        <v>815</v>
      </c>
      <c r="N9" s="187" t="s">
        <v>816</v>
      </c>
      <c r="O9" s="456" t="s">
        <v>817</v>
      </c>
      <c r="P9" s="456"/>
      <c r="Q9" s="456"/>
      <c r="R9" s="456"/>
      <c r="S9" s="456"/>
      <c r="T9" s="456"/>
      <c r="U9" s="478"/>
    </row>
    <row r="10" spans="2:21" ht="15" customHeight="1">
      <c r="B10" s="224" t="s">
        <v>946</v>
      </c>
      <c r="C10" s="479" t="s">
        <v>652</v>
      </c>
      <c r="D10" s="479"/>
      <c r="E10" s="479"/>
      <c r="F10" s="479"/>
      <c r="G10" s="225">
        <v>148111000</v>
      </c>
      <c r="H10" s="225">
        <v>65000000</v>
      </c>
      <c r="I10" s="480">
        <v>0</v>
      </c>
      <c r="J10" s="480"/>
      <c r="K10" s="225">
        <v>0</v>
      </c>
      <c r="L10" s="225">
        <v>83111000</v>
      </c>
      <c r="M10" s="225">
        <v>83306.19</v>
      </c>
      <c r="N10" s="225">
        <v>-533413.9</v>
      </c>
      <c r="O10" s="480">
        <v>-450107.71</v>
      </c>
      <c r="P10" s="480"/>
      <c r="Q10" s="480"/>
      <c r="R10" s="225">
        <v>5522726.08</v>
      </c>
      <c r="S10" s="225">
        <v>5072618.37</v>
      </c>
      <c r="T10" s="225">
        <v>78038381.63</v>
      </c>
      <c r="U10" s="238"/>
    </row>
    <row r="11" spans="2:21" ht="15" customHeight="1">
      <c r="B11" s="193" t="s">
        <v>947</v>
      </c>
      <c r="C11" s="461" t="s">
        <v>653</v>
      </c>
      <c r="D11" s="461"/>
      <c r="E11" s="461"/>
      <c r="F11" s="461"/>
      <c r="G11" s="194">
        <v>134211000</v>
      </c>
      <c r="H11" s="194">
        <v>65000000</v>
      </c>
      <c r="I11" s="462">
        <v>0</v>
      </c>
      <c r="J11" s="462"/>
      <c r="K11" s="194">
        <v>0</v>
      </c>
      <c r="L11" s="194">
        <v>69211000</v>
      </c>
      <c r="M11" s="194">
        <v>45907.52</v>
      </c>
      <c r="N11" s="194">
        <v>1134.85</v>
      </c>
      <c r="O11" s="462">
        <v>47042.37</v>
      </c>
      <c r="P11" s="462"/>
      <c r="Q11" s="462"/>
      <c r="R11" s="194">
        <v>5047509.11</v>
      </c>
      <c r="S11" s="194">
        <v>5094551.48</v>
      </c>
      <c r="T11" s="194">
        <v>64116448.52</v>
      </c>
      <c r="U11" s="228">
        <f>S11-S13-S30-S31-S36-S40-S43</f>
        <v>5.820766091346741E-10</v>
      </c>
    </row>
    <row r="12" spans="2:21" ht="15" customHeight="1">
      <c r="B12" s="197" t="s">
        <v>948</v>
      </c>
      <c r="C12" s="463" t="s">
        <v>654</v>
      </c>
      <c r="D12" s="463"/>
      <c r="E12" s="463"/>
      <c r="F12" s="463"/>
      <c r="G12" s="198">
        <v>0</v>
      </c>
      <c r="H12" s="198">
        <v>0</v>
      </c>
      <c r="I12" s="464">
        <v>0</v>
      </c>
      <c r="J12" s="464"/>
      <c r="K12" s="198">
        <v>0</v>
      </c>
      <c r="L12" s="198">
        <v>0</v>
      </c>
      <c r="M12" s="198">
        <v>45907.52</v>
      </c>
      <c r="N12" s="198">
        <v>1134.85</v>
      </c>
      <c r="O12" s="464">
        <v>47042.37</v>
      </c>
      <c r="P12" s="464"/>
      <c r="Q12" s="464"/>
      <c r="R12" s="198">
        <v>4558584.05</v>
      </c>
      <c r="S12" s="198">
        <v>4605626.42</v>
      </c>
      <c r="T12" s="198">
        <v>-4605626.42</v>
      </c>
      <c r="U12" s="229"/>
    </row>
    <row r="13" spans="2:22" ht="15" customHeight="1">
      <c r="B13" s="193" t="s">
        <v>949</v>
      </c>
      <c r="C13" s="461" t="s">
        <v>655</v>
      </c>
      <c r="D13" s="461"/>
      <c r="E13" s="461"/>
      <c r="F13" s="461"/>
      <c r="G13" s="194">
        <v>0</v>
      </c>
      <c r="H13" s="194">
        <v>0</v>
      </c>
      <c r="I13" s="462">
        <v>0</v>
      </c>
      <c r="J13" s="462"/>
      <c r="K13" s="194">
        <v>0</v>
      </c>
      <c r="L13" s="194">
        <v>0</v>
      </c>
      <c r="M13" s="194">
        <v>12668.97</v>
      </c>
      <c r="N13" s="194">
        <v>461.86</v>
      </c>
      <c r="O13" s="462">
        <v>13130.83</v>
      </c>
      <c r="P13" s="462"/>
      <c r="Q13" s="462"/>
      <c r="R13" s="194">
        <v>4034620.05</v>
      </c>
      <c r="S13" s="194">
        <v>4047750.88</v>
      </c>
      <c r="T13" s="194">
        <v>-4047750.88</v>
      </c>
      <c r="U13" s="228">
        <f>S13-S14-S15-S16-S17-S18-S19-S20-S21-S22-S23-S24-S25-S26-S27-S28-S29-S30</f>
        <v>0</v>
      </c>
      <c r="V13" s="147"/>
    </row>
    <row r="14" spans="2:21" ht="15" customHeight="1">
      <c r="B14" s="197" t="s">
        <v>950</v>
      </c>
      <c r="C14" s="463" t="s">
        <v>656</v>
      </c>
      <c r="D14" s="463"/>
      <c r="E14" s="463"/>
      <c r="F14" s="463"/>
      <c r="G14" s="198">
        <v>0</v>
      </c>
      <c r="H14" s="198">
        <v>0</v>
      </c>
      <c r="I14" s="464">
        <v>0</v>
      </c>
      <c r="J14" s="464"/>
      <c r="K14" s="198">
        <v>0</v>
      </c>
      <c r="L14" s="198">
        <v>0</v>
      </c>
      <c r="M14" s="198">
        <v>0</v>
      </c>
      <c r="N14" s="198">
        <v>0</v>
      </c>
      <c r="O14" s="464">
        <v>0</v>
      </c>
      <c r="P14" s="464"/>
      <c r="Q14" s="464"/>
      <c r="R14" s="198">
        <v>391758.48</v>
      </c>
      <c r="S14" s="198">
        <v>391758.48</v>
      </c>
      <c r="T14" s="198">
        <v>-391758.48</v>
      </c>
      <c r="U14" s="230" t="e">
        <f>S14-'Memória de Cálculo'!#REF!-'Memória de Cálculo'!#REF!</f>
        <v>#REF!</v>
      </c>
    </row>
    <row r="15" spans="2:21" ht="15" customHeight="1">
      <c r="B15" s="197" t="s">
        <v>951</v>
      </c>
      <c r="C15" s="463" t="s">
        <v>657</v>
      </c>
      <c r="D15" s="463"/>
      <c r="E15" s="463"/>
      <c r="F15" s="463"/>
      <c r="G15" s="198">
        <v>0</v>
      </c>
      <c r="H15" s="198">
        <v>0</v>
      </c>
      <c r="I15" s="464">
        <v>0</v>
      </c>
      <c r="J15" s="464"/>
      <c r="K15" s="198">
        <v>0</v>
      </c>
      <c r="L15" s="198">
        <v>0</v>
      </c>
      <c r="M15" s="198">
        <v>0</v>
      </c>
      <c r="N15" s="198">
        <v>0</v>
      </c>
      <c r="O15" s="464">
        <v>0</v>
      </c>
      <c r="P15" s="464"/>
      <c r="Q15" s="464"/>
      <c r="R15" s="198">
        <v>51174.65</v>
      </c>
      <c r="S15" s="198">
        <v>51174.65</v>
      </c>
      <c r="T15" s="198">
        <v>-51174.65</v>
      </c>
      <c r="U15" s="230" t="e">
        <f>S15-'Memória de Cálculo'!#REF!-'Memória de Cálculo'!#REF!</f>
        <v>#REF!</v>
      </c>
    </row>
    <row r="16" spans="2:21" ht="15" customHeight="1">
      <c r="B16" s="197" t="s">
        <v>952</v>
      </c>
      <c r="C16" s="463" t="s">
        <v>658</v>
      </c>
      <c r="D16" s="463"/>
      <c r="E16" s="463"/>
      <c r="F16" s="463"/>
      <c r="G16" s="198">
        <v>0</v>
      </c>
      <c r="H16" s="198">
        <v>0</v>
      </c>
      <c r="I16" s="464">
        <v>0</v>
      </c>
      <c r="J16" s="464"/>
      <c r="K16" s="198">
        <v>0</v>
      </c>
      <c r="L16" s="198">
        <v>0</v>
      </c>
      <c r="M16" s="198">
        <v>0</v>
      </c>
      <c r="N16" s="198">
        <v>0</v>
      </c>
      <c r="O16" s="464">
        <v>0</v>
      </c>
      <c r="P16" s="464"/>
      <c r="Q16" s="464"/>
      <c r="R16" s="198">
        <v>291657.85</v>
      </c>
      <c r="S16" s="198">
        <v>291657.85</v>
      </c>
      <c r="T16" s="198">
        <v>-291657.85</v>
      </c>
      <c r="U16" s="230" t="e">
        <f>S16-'Memória de Cálculo'!#REF!-'Memória de Cálculo'!#REF!</f>
        <v>#REF!</v>
      </c>
    </row>
    <row r="17" spans="2:22" ht="15" customHeight="1">
      <c r="B17" s="197" t="s">
        <v>953</v>
      </c>
      <c r="C17" s="463" t="s">
        <v>659</v>
      </c>
      <c r="D17" s="463"/>
      <c r="E17" s="463"/>
      <c r="F17" s="463"/>
      <c r="G17" s="198">
        <v>0</v>
      </c>
      <c r="H17" s="198">
        <v>0</v>
      </c>
      <c r="I17" s="464">
        <v>0</v>
      </c>
      <c r="J17" s="464"/>
      <c r="K17" s="198">
        <v>0</v>
      </c>
      <c r="L17" s="198">
        <v>0</v>
      </c>
      <c r="M17" s="198">
        <v>0</v>
      </c>
      <c r="N17" s="198">
        <v>0</v>
      </c>
      <c r="O17" s="464">
        <v>0</v>
      </c>
      <c r="P17" s="464"/>
      <c r="Q17" s="464"/>
      <c r="R17" s="198">
        <v>1996</v>
      </c>
      <c r="S17" s="198">
        <v>1996</v>
      </c>
      <c r="T17" s="198">
        <v>-1996</v>
      </c>
      <c r="U17" s="230" t="e">
        <f>S17-'Memória de Cálculo'!#REF!</f>
        <v>#REF!</v>
      </c>
      <c r="V17" s="147"/>
    </row>
    <row r="18" spans="2:21" ht="15" customHeight="1">
      <c r="B18" s="197" t="s">
        <v>954</v>
      </c>
      <c r="C18" s="463" t="s">
        <v>660</v>
      </c>
      <c r="D18" s="463"/>
      <c r="E18" s="463"/>
      <c r="F18" s="463"/>
      <c r="G18" s="198">
        <v>0</v>
      </c>
      <c r="H18" s="198">
        <v>0</v>
      </c>
      <c r="I18" s="464">
        <v>0</v>
      </c>
      <c r="J18" s="464"/>
      <c r="K18" s="198">
        <v>0</v>
      </c>
      <c r="L18" s="198">
        <v>0</v>
      </c>
      <c r="M18" s="198">
        <v>0</v>
      </c>
      <c r="N18" s="198">
        <v>0</v>
      </c>
      <c r="O18" s="464">
        <v>0</v>
      </c>
      <c r="P18" s="464"/>
      <c r="Q18" s="464"/>
      <c r="R18" s="198">
        <v>1236141.21</v>
      </c>
      <c r="S18" s="198">
        <v>1236141.21</v>
      </c>
      <c r="T18" s="198">
        <v>-1236141.21</v>
      </c>
      <c r="U18" s="230" t="e">
        <f>S18-'Memória de Cálculo'!#REF!-'Memória de Cálculo'!#REF!</f>
        <v>#REF!</v>
      </c>
    </row>
    <row r="19" spans="2:21" ht="15" customHeight="1">
      <c r="B19" s="197" t="s">
        <v>955</v>
      </c>
      <c r="C19" s="463" t="s">
        <v>661</v>
      </c>
      <c r="D19" s="463"/>
      <c r="E19" s="463"/>
      <c r="F19" s="463"/>
      <c r="G19" s="198">
        <v>0</v>
      </c>
      <c r="H19" s="198">
        <v>0</v>
      </c>
      <c r="I19" s="464">
        <v>0</v>
      </c>
      <c r="J19" s="464"/>
      <c r="K19" s="198">
        <v>0</v>
      </c>
      <c r="L19" s="198">
        <v>0</v>
      </c>
      <c r="M19" s="198">
        <v>0</v>
      </c>
      <c r="N19" s="198">
        <v>0</v>
      </c>
      <c r="O19" s="464">
        <v>0</v>
      </c>
      <c r="P19" s="464"/>
      <c r="Q19" s="464"/>
      <c r="R19" s="198">
        <v>711420.75</v>
      </c>
      <c r="S19" s="198">
        <v>711420.75</v>
      </c>
      <c r="T19" s="198">
        <v>-711420.75</v>
      </c>
      <c r="U19" s="230" t="e">
        <f>S19-'Memória de Cálculo'!#REF!-'Memória de Cálculo'!#REF!</f>
        <v>#REF!</v>
      </c>
    </row>
    <row r="20" spans="2:21" ht="15" customHeight="1">
      <c r="B20" s="197" t="s">
        <v>956</v>
      </c>
      <c r="C20" s="463" t="s">
        <v>662</v>
      </c>
      <c r="D20" s="463"/>
      <c r="E20" s="463"/>
      <c r="F20" s="463"/>
      <c r="G20" s="198">
        <v>0</v>
      </c>
      <c r="H20" s="198">
        <v>0</v>
      </c>
      <c r="I20" s="464">
        <v>0</v>
      </c>
      <c r="J20" s="464"/>
      <c r="K20" s="198">
        <v>0</v>
      </c>
      <c r="L20" s="198">
        <v>0</v>
      </c>
      <c r="M20" s="198">
        <v>0</v>
      </c>
      <c r="N20" s="198">
        <v>0</v>
      </c>
      <c r="O20" s="464">
        <v>0</v>
      </c>
      <c r="P20" s="464"/>
      <c r="Q20" s="464"/>
      <c r="R20" s="198">
        <v>806185.99</v>
      </c>
      <c r="S20" s="198">
        <v>806185.99</v>
      </c>
      <c r="T20" s="198">
        <v>-806185.99</v>
      </c>
      <c r="U20" s="230" t="e">
        <f>S20-'Memória de Cálculo'!#REF!</f>
        <v>#REF!</v>
      </c>
    </row>
    <row r="21" spans="2:21" ht="15" customHeight="1">
      <c r="B21" s="197" t="s">
        <v>957</v>
      </c>
      <c r="C21" s="463" t="s">
        <v>663</v>
      </c>
      <c r="D21" s="463"/>
      <c r="E21" s="463"/>
      <c r="F21" s="463"/>
      <c r="G21" s="198">
        <v>0</v>
      </c>
      <c r="H21" s="198">
        <v>0</v>
      </c>
      <c r="I21" s="464">
        <v>0</v>
      </c>
      <c r="J21" s="464"/>
      <c r="K21" s="198">
        <v>0</v>
      </c>
      <c r="L21" s="198">
        <v>0</v>
      </c>
      <c r="M21" s="198">
        <v>0</v>
      </c>
      <c r="N21" s="198">
        <v>0</v>
      </c>
      <c r="O21" s="464">
        <v>0</v>
      </c>
      <c r="P21" s="464"/>
      <c r="Q21" s="464"/>
      <c r="R21" s="198">
        <v>220119.33</v>
      </c>
      <c r="S21" s="198">
        <v>220119.33</v>
      </c>
      <c r="T21" s="198">
        <v>-220119.33</v>
      </c>
      <c r="U21" s="230" t="e">
        <f>S21-'Memória de Cálculo'!#REF!-'Memória de Cálculo'!#REF!</f>
        <v>#REF!</v>
      </c>
    </row>
    <row r="22" spans="2:21" ht="15" customHeight="1">
      <c r="B22" s="197" t="s">
        <v>958</v>
      </c>
      <c r="C22" s="463" t="s">
        <v>664</v>
      </c>
      <c r="D22" s="463"/>
      <c r="E22" s="463"/>
      <c r="F22" s="463"/>
      <c r="G22" s="198">
        <v>0</v>
      </c>
      <c r="H22" s="198">
        <v>0</v>
      </c>
      <c r="I22" s="464">
        <v>0</v>
      </c>
      <c r="J22" s="464"/>
      <c r="K22" s="198">
        <v>0</v>
      </c>
      <c r="L22" s="198">
        <v>0</v>
      </c>
      <c r="M22" s="198">
        <v>394.41</v>
      </c>
      <c r="N22" s="198">
        <v>0</v>
      </c>
      <c r="O22" s="464">
        <v>394.41</v>
      </c>
      <c r="P22" s="464"/>
      <c r="Q22" s="464"/>
      <c r="R22" s="198">
        <v>28126.55</v>
      </c>
      <c r="S22" s="198">
        <v>28520.96</v>
      </c>
      <c r="T22" s="198">
        <v>-28520.96</v>
      </c>
      <c r="U22" s="230" t="e">
        <f>S22-'Memória de Cálculo'!#REF!-'Memória de Cálculo'!#REF!</f>
        <v>#REF!</v>
      </c>
    </row>
    <row r="23" spans="2:21" ht="15" customHeight="1">
      <c r="B23" s="197" t="s">
        <v>959</v>
      </c>
      <c r="C23" s="463" t="s">
        <v>665</v>
      </c>
      <c r="D23" s="463"/>
      <c r="E23" s="463"/>
      <c r="F23" s="463"/>
      <c r="G23" s="198">
        <v>0</v>
      </c>
      <c r="H23" s="198">
        <v>0</v>
      </c>
      <c r="I23" s="464">
        <v>0</v>
      </c>
      <c r="J23" s="464"/>
      <c r="K23" s="198">
        <v>0</v>
      </c>
      <c r="L23" s="198">
        <v>0</v>
      </c>
      <c r="M23" s="198">
        <v>0</v>
      </c>
      <c r="N23" s="198">
        <v>0</v>
      </c>
      <c r="O23" s="464">
        <v>0</v>
      </c>
      <c r="P23" s="464"/>
      <c r="Q23" s="464"/>
      <c r="R23" s="198">
        <v>1589.26</v>
      </c>
      <c r="S23" s="198">
        <v>1589.26</v>
      </c>
      <c r="T23" s="198">
        <v>-1589.26</v>
      </c>
      <c r="U23" s="230" t="e">
        <f>S23-'Memória de Cálculo'!#REF!-'Memória de Cálculo'!#REF!</f>
        <v>#REF!</v>
      </c>
    </row>
    <row r="24" spans="2:21" ht="15" customHeight="1">
      <c r="B24" s="197" t="s">
        <v>962</v>
      </c>
      <c r="C24" s="463" t="s">
        <v>666</v>
      </c>
      <c r="D24" s="463"/>
      <c r="E24" s="463"/>
      <c r="F24" s="463"/>
      <c r="G24" s="198">
        <v>0</v>
      </c>
      <c r="H24" s="198">
        <v>0</v>
      </c>
      <c r="I24" s="464">
        <v>0</v>
      </c>
      <c r="J24" s="464"/>
      <c r="K24" s="198">
        <v>0</v>
      </c>
      <c r="L24" s="198">
        <v>0</v>
      </c>
      <c r="M24" s="198">
        <v>12736.42</v>
      </c>
      <c r="N24" s="198">
        <v>0</v>
      </c>
      <c r="O24" s="464">
        <v>12736.42</v>
      </c>
      <c r="P24" s="464"/>
      <c r="Q24" s="464"/>
      <c r="R24" s="198">
        <v>38037.49</v>
      </c>
      <c r="S24" s="198">
        <v>50773.91</v>
      </c>
      <c r="T24" s="198">
        <v>-50773.91</v>
      </c>
      <c r="U24" s="230" t="e">
        <f>S24-'Memória de Cálculo'!#REF!+'Memória de Cálculo'!#REF!</f>
        <v>#REF!</v>
      </c>
    </row>
    <row r="25" spans="2:21" ht="15" customHeight="1">
      <c r="B25" s="197" t="s">
        <v>963</v>
      </c>
      <c r="C25" s="463" t="s">
        <v>667</v>
      </c>
      <c r="D25" s="463"/>
      <c r="E25" s="463"/>
      <c r="F25" s="463"/>
      <c r="G25" s="198">
        <v>0</v>
      </c>
      <c r="H25" s="198">
        <v>0</v>
      </c>
      <c r="I25" s="464">
        <v>0</v>
      </c>
      <c r="J25" s="464"/>
      <c r="K25" s="198">
        <v>0</v>
      </c>
      <c r="L25" s="198">
        <v>0</v>
      </c>
      <c r="M25" s="198">
        <v>0</v>
      </c>
      <c r="N25" s="198">
        <v>0</v>
      </c>
      <c r="O25" s="464">
        <v>0</v>
      </c>
      <c r="P25" s="464"/>
      <c r="Q25" s="464"/>
      <c r="R25" s="198">
        <v>7595.84</v>
      </c>
      <c r="S25" s="198">
        <v>7595.84</v>
      </c>
      <c r="T25" s="198">
        <v>-7595.84</v>
      </c>
      <c r="U25" s="230" t="e">
        <f>S25-'Memória de Cálculo'!#REF!</f>
        <v>#REF!</v>
      </c>
    </row>
    <row r="26" spans="2:21" ht="15" customHeight="1">
      <c r="B26" s="197" t="s">
        <v>964</v>
      </c>
      <c r="C26" s="463" t="s">
        <v>668</v>
      </c>
      <c r="D26" s="463"/>
      <c r="E26" s="463"/>
      <c r="F26" s="463"/>
      <c r="G26" s="198">
        <v>0</v>
      </c>
      <c r="H26" s="198">
        <v>0</v>
      </c>
      <c r="I26" s="464">
        <v>0</v>
      </c>
      <c r="J26" s="464"/>
      <c r="K26" s="198">
        <v>0</v>
      </c>
      <c r="L26" s="198">
        <v>0</v>
      </c>
      <c r="M26" s="198">
        <v>0</v>
      </c>
      <c r="N26" s="198">
        <v>0</v>
      </c>
      <c r="O26" s="464">
        <v>0</v>
      </c>
      <c r="P26" s="464"/>
      <c r="Q26" s="464"/>
      <c r="R26" s="198">
        <v>132494.4</v>
      </c>
      <c r="S26" s="198">
        <v>132494.4</v>
      </c>
      <c r="T26" s="198">
        <v>-132494.4</v>
      </c>
      <c r="U26" s="230" t="e">
        <f>S26-'Memória de Cálculo'!#REF!-'Memória de Cálculo'!#REF!</f>
        <v>#REF!</v>
      </c>
    </row>
    <row r="27" spans="2:21" ht="15" customHeight="1">
      <c r="B27" s="197" t="s">
        <v>965</v>
      </c>
      <c r="C27" s="463" t="s">
        <v>669</v>
      </c>
      <c r="D27" s="463"/>
      <c r="E27" s="463"/>
      <c r="F27" s="463"/>
      <c r="G27" s="198">
        <v>0</v>
      </c>
      <c r="H27" s="198">
        <v>0</v>
      </c>
      <c r="I27" s="464">
        <v>0</v>
      </c>
      <c r="J27" s="464"/>
      <c r="K27" s="198">
        <v>0</v>
      </c>
      <c r="L27" s="198">
        <v>0</v>
      </c>
      <c r="M27" s="198">
        <v>0</v>
      </c>
      <c r="N27" s="198">
        <v>0</v>
      </c>
      <c r="O27" s="464">
        <v>0</v>
      </c>
      <c r="P27" s="464"/>
      <c r="Q27" s="464"/>
      <c r="R27" s="198">
        <v>101.71</v>
      </c>
      <c r="S27" s="198">
        <v>101.71</v>
      </c>
      <c r="T27" s="198">
        <v>-101.71</v>
      </c>
      <c r="U27" s="230" t="e">
        <f>S27-'Memória de Cálculo'!#REF!</f>
        <v>#REF!</v>
      </c>
    </row>
    <row r="28" spans="2:21" ht="15" customHeight="1">
      <c r="B28" s="197" t="s">
        <v>966</v>
      </c>
      <c r="C28" s="463" t="s">
        <v>670</v>
      </c>
      <c r="D28" s="463"/>
      <c r="E28" s="463"/>
      <c r="F28" s="463"/>
      <c r="G28" s="198">
        <v>0</v>
      </c>
      <c r="H28" s="198">
        <v>0</v>
      </c>
      <c r="I28" s="464">
        <v>0</v>
      </c>
      <c r="J28" s="464"/>
      <c r="K28" s="198">
        <v>0</v>
      </c>
      <c r="L28" s="198">
        <v>0</v>
      </c>
      <c r="M28" s="198">
        <v>-461.86</v>
      </c>
      <c r="N28" s="198">
        <v>461.86</v>
      </c>
      <c r="O28" s="464">
        <v>0</v>
      </c>
      <c r="P28" s="464"/>
      <c r="Q28" s="464"/>
      <c r="R28" s="198">
        <v>3833.34</v>
      </c>
      <c r="S28" s="198">
        <v>3833.34</v>
      </c>
      <c r="T28" s="198">
        <v>-3833.34</v>
      </c>
      <c r="U28" s="230" t="e">
        <f>S28-'Memória de Cálculo'!#REF!-'Memória de Cálculo'!#REF!</f>
        <v>#REF!</v>
      </c>
    </row>
    <row r="29" spans="2:21" ht="15" customHeight="1">
      <c r="B29" s="197" t="s">
        <v>967</v>
      </c>
      <c r="C29" s="463" t="s">
        <v>671</v>
      </c>
      <c r="D29" s="463"/>
      <c r="E29" s="463"/>
      <c r="F29" s="463"/>
      <c r="G29" s="198">
        <v>0</v>
      </c>
      <c r="H29" s="198">
        <v>0</v>
      </c>
      <c r="I29" s="464">
        <v>0</v>
      </c>
      <c r="J29" s="464"/>
      <c r="K29" s="198">
        <v>0</v>
      </c>
      <c r="L29" s="198">
        <v>0</v>
      </c>
      <c r="M29" s="198">
        <v>0</v>
      </c>
      <c r="N29" s="198">
        <v>0</v>
      </c>
      <c r="O29" s="464">
        <v>0</v>
      </c>
      <c r="P29" s="464"/>
      <c r="Q29" s="464"/>
      <c r="R29" s="198">
        <v>63700.8</v>
      </c>
      <c r="S29" s="198">
        <v>63700.8</v>
      </c>
      <c r="T29" s="198">
        <v>-63700.8</v>
      </c>
      <c r="U29" s="230" t="e">
        <f>S29-'Memória de Cálculo'!#REF!</f>
        <v>#REF!</v>
      </c>
    </row>
    <row r="30" spans="2:21" ht="15" customHeight="1">
      <c r="B30" s="193" t="s">
        <v>1011</v>
      </c>
      <c r="C30" s="461" t="s">
        <v>1012</v>
      </c>
      <c r="D30" s="461"/>
      <c r="E30" s="461"/>
      <c r="F30" s="461"/>
      <c r="G30" s="194">
        <v>0</v>
      </c>
      <c r="H30" s="194">
        <v>0</v>
      </c>
      <c r="I30" s="462">
        <v>0</v>
      </c>
      <c r="J30" s="462"/>
      <c r="K30" s="194">
        <v>0</v>
      </c>
      <c r="L30" s="194">
        <v>0</v>
      </c>
      <c r="M30" s="194">
        <v>0</v>
      </c>
      <c r="N30" s="194">
        <v>0</v>
      </c>
      <c r="O30" s="462">
        <v>0</v>
      </c>
      <c r="P30" s="462"/>
      <c r="Q30" s="462"/>
      <c r="R30" s="194">
        <v>48686.4</v>
      </c>
      <c r="S30" s="194">
        <v>48686.4</v>
      </c>
      <c r="T30" s="194">
        <v>-48686.4</v>
      </c>
      <c r="U30" s="228" t="e">
        <f>S30-'Memória de Cálculo'!#REF!</f>
        <v>#REF!</v>
      </c>
    </row>
    <row r="31" spans="2:21" ht="15" customHeight="1">
      <c r="B31" s="193" t="s">
        <v>968</v>
      </c>
      <c r="C31" s="461" t="s">
        <v>672</v>
      </c>
      <c r="D31" s="461"/>
      <c r="E31" s="461"/>
      <c r="F31" s="461"/>
      <c r="G31" s="194">
        <v>0</v>
      </c>
      <c r="H31" s="194">
        <v>0</v>
      </c>
      <c r="I31" s="462">
        <v>0</v>
      </c>
      <c r="J31" s="462"/>
      <c r="K31" s="194">
        <v>0</v>
      </c>
      <c r="L31" s="194">
        <v>0</v>
      </c>
      <c r="M31" s="194">
        <v>33238.55</v>
      </c>
      <c r="N31" s="194">
        <v>672.99</v>
      </c>
      <c r="O31" s="462">
        <v>33911.54</v>
      </c>
      <c r="P31" s="462"/>
      <c r="Q31" s="462"/>
      <c r="R31" s="194">
        <v>145875.18</v>
      </c>
      <c r="S31" s="194">
        <v>179786.72</v>
      </c>
      <c r="T31" s="194">
        <v>-179786.72</v>
      </c>
      <c r="U31" s="228">
        <f>S31-S32-S33-S34-S35</f>
        <v>0</v>
      </c>
    </row>
    <row r="32" spans="2:21" ht="15" customHeight="1">
      <c r="B32" s="200" t="s">
        <v>969</v>
      </c>
      <c r="C32" s="465" t="s">
        <v>673</v>
      </c>
      <c r="D32" s="465"/>
      <c r="E32" s="465"/>
      <c r="F32" s="465"/>
      <c r="G32" s="201">
        <v>0</v>
      </c>
      <c r="H32" s="201">
        <v>0</v>
      </c>
      <c r="I32" s="466">
        <v>0</v>
      </c>
      <c r="J32" s="466"/>
      <c r="K32" s="201">
        <v>0</v>
      </c>
      <c r="L32" s="201">
        <v>0</v>
      </c>
      <c r="M32" s="201">
        <v>-369.88</v>
      </c>
      <c r="N32" s="201">
        <v>380.82</v>
      </c>
      <c r="O32" s="466">
        <v>10.94</v>
      </c>
      <c r="P32" s="466"/>
      <c r="Q32" s="466"/>
      <c r="R32" s="201">
        <v>1220.81</v>
      </c>
      <c r="S32" s="201">
        <v>1231.75</v>
      </c>
      <c r="T32" s="201">
        <v>-1231.75</v>
      </c>
      <c r="U32" s="231" t="e">
        <f>S32-'Memória de Cálculo'!#REF!</f>
        <v>#REF!</v>
      </c>
    </row>
    <row r="33" spans="2:21" ht="15" customHeight="1">
      <c r="B33" s="200">
        <v>31901303</v>
      </c>
      <c r="C33" s="465" t="s">
        <v>674</v>
      </c>
      <c r="D33" s="465"/>
      <c r="E33" s="465"/>
      <c r="F33" s="465"/>
      <c r="G33" s="201">
        <v>0</v>
      </c>
      <c r="H33" s="201">
        <v>0</v>
      </c>
      <c r="I33" s="466">
        <v>0</v>
      </c>
      <c r="J33" s="466"/>
      <c r="K33" s="201">
        <v>0</v>
      </c>
      <c r="L33" s="201">
        <v>0</v>
      </c>
      <c r="M33" s="201">
        <v>33900.6</v>
      </c>
      <c r="N33" s="201">
        <v>0</v>
      </c>
      <c r="O33" s="466">
        <v>33900.6</v>
      </c>
      <c r="P33" s="466"/>
      <c r="Q33" s="466"/>
      <c r="R33" s="201">
        <v>89101.41</v>
      </c>
      <c r="S33" s="201">
        <v>123002.01</v>
      </c>
      <c r="T33" s="201">
        <v>-123002.01</v>
      </c>
      <c r="U33" s="231" t="e">
        <f>S33-'Memória de Cálculo'!#REF!+'Memória de Cálculo'!#REF!</f>
        <v>#REF!</v>
      </c>
    </row>
    <row r="34" spans="2:21" ht="15" customHeight="1">
      <c r="B34" s="200">
        <v>31901318</v>
      </c>
      <c r="C34" s="465" t="s">
        <v>675</v>
      </c>
      <c r="D34" s="465"/>
      <c r="E34" s="465"/>
      <c r="F34" s="465"/>
      <c r="G34" s="201">
        <v>0</v>
      </c>
      <c r="H34" s="201">
        <v>0</v>
      </c>
      <c r="I34" s="466">
        <v>0</v>
      </c>
      <c r="J34" s="466"/>
      <c r="K34" s="201">
        <v>0</v>
      </c>
      <c r="L34" s="201">
        <v>0</v>
      </c>
      <c r="M34" s="201">
        <v>-292.17</v>
      </c>
      <c r="N34" s="201">
        <v>292.17</v>
      </c>
      <c r="O34" s="466">
        <v>0</v>
      </c>
      <c r="P34" s="466"/>
      <c r="Q34" s="466"/>
      <c r="R34" s="201">
        <v>5293.63</v>
      </c>
      <c r="S34" s="201">
        <v>5293.63</v>
      </c>
      <c r="T34" s="201">
        <v>-5293.63</v>
      </c>
      <c r="U34" s="231" t="e">
        <f>S34-'Memória de Cálculo'!#REF!-'Memória de Cálculo'!#REF!</f>
        <v>#REF!</v>
      </c>
    </row>
    <row r="35" spans="2:21" ht="15" customHeight="1">
      <c r="B35" s="200" t="s">
        <v>974</v>
      </c>
      <c r="C35" s="465" t="s">
        <v>676</v>
      </c>
      <c r="D35" s="465"/>
      <c r="E35" s="465"/>
      <c r="F35" s="465"/>
      <c r="G35" s="201">
        <v>0</v>
      </c>
      <c r="H35" s="201">
        <v>0</v>
      </c>
      <c r="I35" s="466">
        <v>0</v>
      </c>
      <c r="J35" s="466"/>
      <c r="K35" s="201">
        <v>0</v>
      </c>
      <c r="L35" s="201">
        <v>0</v>
      </c>
      <c r="M35" s="201">
        <v>0</v>
      </c>
      <c r="N35" s="201">
        <v>0</v>
      </c>
      <c r="O35" s="466">
        <v>0</v>
      </c>
      <c r="P35" s="466"/>
      <c r="Q35" s="466"/>
      <c r="R35" s="201">
        <v>50259.33</v>
      </c>
      <c r="S35" s="201">
        <v>50259.33</v>
      </c>
      <c r="T35" s="201">
        <v>-50259.33</v>
      </c>
      <c r="U35" s="231" t="e">
        <f>S35-'Memória de Cálculo'!#REF!</f>
        <v>#REF!</v>
      </c>
    </row>
    <row r="36" spans="2:21" ht="15" customHeight="1">
      <c r="B36" s="193" t="s">
        <v>975</v>
      </c>
      <c r="C36" s="461" t="s">
        <v>677</v>
      </c>
      <c r="D36" s="461"/>
      <c r="E36" s="461"/>
      <c r="F36" s="461"/>
      <c r="G36" s="194">
        <v>0</v>
      </c>
      <c r="H36" s="194">
        <v>0</v>
      </c>
      <c r="I36" s="462">
        <v>0</v>
      </c>
      <c r="J36" s="462"/>
      <c r="K36" s="194">
        <v>0</v>
      </c>
      <c r="L36" s="194">
        <v>0</v>
      </c>
      <c r="M36" s="194">
        <v>0</v>
      </c>
      <c r="N36" s="194">
        <v>0</v>
      </c>
      <c r="O36" s="462">
        <v>0</v>
      </c>
      <c r="P36" s="462"/>
      <c r="Q36" s="462"/>
      <c r="R36" s="194">
        <v>357011.82</v>
      </c>
      <c r="S36" s="194">
        <v>357011.82</v>
      </c>
      <c r="T36" s="194">
        <v>-357011.82</v>
      </c>
      <c r="U36" s="228">
        <f>S36-S37-S38</f>
        <v>0</v>
      </c>
    </row>
    <row r="37" spans="2:21" ht="15" customHeight="1">
      <c r="B37" s="200" t="s">
        <v>976</v>
      </c>
      <c r="C37" s="465" t="s">
        <v>678</v>
      </c>
      <c r="D37" s="465"/>
      <c r="E37" s="465"/>
      <c r="F37" s="465"/>
      <c r="G37" s="201">
        <v>0</v>
      </c>
      <c r="H37" s="201">
        <v>0</v>
      </c>
      <c r="I37" s="466">
        <v>0</v>
      </c>
      <c r="J37" s="466"/>
      <c r="K37" s="201">
        <v>0</v>
      </c>
      <c r="L37" s="201">
        <v>0</v>
      </c>
      <c r="M37" s="201">
        <v>0</v>
      </c>
      <c r="N37" s="201">
        <v>0</v>
      </c>
      <c r="O37" s="466">
        <v>0</v>
      </c>
      <c r="P37" s="466"/>
      <c r="Q37" s="466"/>
      <c r="R37" s="201">
        <v>153353.31</v>
      </c>
      <c r="S37" s="201">
        <v>153353.31</v>
      </c>
      <c r="T37" s="201">
        <v>-153353.31</v>
      </c>
      <c r="U37" s="231" t="e">
        <f>S37-'Memória de Cálculo'!#REF!-'Memória de Cálculo'!#REF!</f>
        <v>#REF!</v>
      </c>
    </row>
    <row r="38" spans="2:21" ht="15" customHeight="1">
      <c r="B38" s="200" t="s">
        <v>977</v>
      </c>
      <c r="C38" s="465" t="s">
        <v>679</v>
      </c>
      <c r="D38" s="465"/>
      <c r="E38" s="465"/>
      <c r="F38" s="465"/>
      <c r="G38" s="201">
        <v>0</v>
      </c>
      <c r="H38" s="201">
        <v>0</v>
      </c>
      <c r="I38" s="466">
        <v>0</v>
      </c>
      <c r="J38" s="466"/>
      <c r="K38" s="201">
        <v>0</v>
      </c>
      <c r="L38" s="201">
        <v>0</v>
      </c>
      <c r="M38" s="201">
        <v>0</v>
      </c>
      <c r="N38" s="201">
        <v>0</v>
      </c>
      <c r="O38" s="466">
        <v>0</v>
      </c>
      <c r="P38" s="466"/>
      <c r="Q38" s="466"/>
      <c r="R38" s="201">
        <v>203658.51</v>
      </c>
      <c r="S38" s="201">
        <v>203658.51</v>
      </c>
      <c r="T38" s="201">
        <v>-203658.51</v>
      </c>
      <c r="U38" s="231" t="e">
        <f>S38-'Memória de Cálculo'!#REF!-'Memória de Cálculo'!#REF!</f>
        <v>#REF!</v>
      </c>
    </row>
    <row r="39" spans="2:21" ht="15" customHeight="1">
      <c r="B39" s="197" t="s">
        <v>684</v>
      </c>
      <c r="C39" s="463" t="s">
        <v>680</v>
      </c>
      <c r="D39" s="463"/>
      <c r="E39" s="463"/>
      <c r="F39" s="463"/>
      <c r="G39" s="198">
        <v>0</v>
      </c>
      <c r="H39" s="198">
        <v>0</v>
      </c>
      <c r="I39" s="464">
        <v>0</v>
      </c>
      <c r="J39" s="464"/>
      <c r="K39" s="198">
        <v>0</v>
      </c>
      <c r="L39" s="198">
        <v>0</v>
      </c>
      <c r="M39" s="198">
        <v>0</v>
      </c>
      <c r="N39" s="198">
        <v>0</v>
      </c>
      <c r="O39" s="464">
        <v>0</v>
      </c>
      <c r="P39" s="464"/>
      <c r="Q39" s="464"/>
      <c r="R39" s="198">
        <v>21077</v>
      </c>
      <c r="S39" s="198">
        <v>21077</v>
      </c>
      <c r="T39" s="198">
        <v>-21077</v>
      </c>
      <c r="U39" s="230" t="e">
        <f>S39-'Memória de Cálculo'!#REF!</f>
        <v>#REF!</v>
      </c>
    </row>
    <row r="40" spans="2:21" ht="15" customHeight="1">
      <c r="B40" s="193" t="s">
        <v>686</v>
      </c>
      <c r="C40" s="461" t="s">
        <v>681</v>
      </c>
      <c r="D40" s="461"/>
      <c r="E40" s="461"/>
      <c r="F40" s="461"/>
      <c r="G40" s="194">
        <v>0</v>
      </c>
      <c r="H40" s="194">
        <v>0</v>
      </c>
      <c r="I40" s="462">
        <v>0</v>
      </c>
      <c r="J40" s="462"/>
      <c r="K40" s="194">
        <v>0</v>
      </c>
      <c r="L40" s="194">
        <v>0</v>
      </c>
      <c r="M40" s="194">
        <v>0</v>
      </c>
      <c r="N40" s="194">
        <v>0</v>
      </c>
      <c r="O40" s="462">
        <v>0</v>
      </c>
      <c r="P40" s="462"/>
      <c r="Q40" s="462"/>
      <c r="R40" s="194">
        <v>21077</v>
      </c>
      <c r="S40" s="194">
        <v>21077</v>
      </c>
      <c r="T40" s="194">
        <v>-21077</v>
      </c>
      <c r="U40" s="228">
        <f>S40-S39</f>
        <v>0</v>
      </c>
    </row>
    <row r="41" spans="2:21" ht="15" customHeight="1">
      <c r="B41" s="204" t="s">
        <v>687</v>
      </c>
      <c r="C41" s="467" t="s">
        <v>682</v>
      </c>
      <c r="D41" s="467"/>
      <c r="E41" s="467"/>
      <c r="F41" s="467"/>
      <c r="G41" s="205">
        <v>0</v>
      </c>
      <c r="H41" s="205">
        <v>0</v>
      </c>
      <c r="I41" s="468">
        <v>0</v>
      </c>
      <c r="J41" s="468"/>
      <c r="K41" s="205">
        <v>0</v>
      </c>
      <c r="L41" s="205">
        <v>0</v>
      </c>
      <c r="M41" s="205">
        <v>0</v>
      </c>
      <c r="N41" s="205">
        <v>0</v>
      </c>
      <c r="O41" s="468">
        <v>0</v>
      </c>
      <c r="P41" s="468"/>
      <c r="Q41" s="468"/>
      <c r="R41" s="205">
        <v>488925.06</v>
      </c>
      <c r="S41" s="205">
        <v>488925.06</v>
      </c>
      <c r="T41" s="205">
        <v>-488925.06</v>
      </c>
      <c r="U41" s="239"/>
    </row>
    <row r="42" spans="2:21" ht="15" customHeight="1">
      <c r="B42" s="240" t="s">
        <v>689</v>
      </c>
      <c r="C42" s="484" t="s">
        <v>672</v>
      </c>
      <c r="D42" s="484"/>
      <c r="E42" s="484"/>
      <c r="F42" s="484"/>
      <c r="G42" s="241">
        <v>0</v>
      </c>
      <c r="H42" s="241">
        <v>0</v>
      </c>
      <c r="I42" s="485">
        <v>0</v>
      </c>
      <c r="J42" s="485"/>
      <c r="K42" s="241">
        <v>0</v>
      </c>
      <c r="L42" s="241">
        <v>0</v>
      </c>
      <c r="M42" s="241">
        <v>0</v>
      </c>
      <c r="N42" s="241">
        <v>0</v>
      </c>
      <c r="O42" s="485">
        <v>0</v>
      </c>
      <c r="P42" s="485"/>
      <c r="Q42" s="485"/>
      <c r="R42" s="241">
        <v>488925.06</v>
      </c>
      <c r="S42" s="241">
        <v>488925.06</v>
      </c>
      <c r="T42" s="241">
        <v>-488925.06</v>
      </c>
      <c r="U42" s="242">
        <f>S42-S43-S44</f>
        <v>0</v>
      </c>
    </row>
    <row r="43" spans="2:21" ht="15" customHeight="1">
      <c r="B43" s="193" t="s">
        <v>691</v>
      </c>
      <c r="C43" s="461" t="s">
        <v>683</v>
      </c>
      <c r="D43" s="461"/>
      <c r="E43" s="461"/>
      <c r="F43" s="461"/>
      <c r="G43" s="194">
        <v>0</v>
      </c>
      <c r="H43" s="194">
        <v>0</v>
      </c>
      <c r="I43" s="462">
        <v>0</v>
      </c>
      <c r="J43" s="462"/>
      <c r="K43" s="194">
        <v>0</v>
      </c>
      <c r="L43" s="194">
        <v>0</v>
      </c>
      <c r="M43" s="194">
        <v>0</v>
      </c>
      <c r="N43" s="194">
        <v>0</v>
      </c>
      <c r="O43" s="462">
        <v>0</v>
      </c>
      <c r="P43" s="462"/>
      <c r="Q43" s="462"/>
      <c r="R43" s="194">
        <v>440238.66</v>
      </c>
      <c r="S43" s="194">
        <v>440238.66</v>
      </c>
      <c r="T43" s="194">
        <v>-440238.66</v>
      </c>
      <c r="U43" s="228" t="e">
        <f>S43-'Memória de Cálculo'!#REF!-'Memória de Cálculo'!#REF!</f>
        <v>#REF!</v>
      </c>
    </row>
    <row r="44" spans="2:21" ht="15.75" customHeight="1">
      <c r="B44" s="243" t="s">
        <v>1013</v>
      </c>
      <c r="C44" s="486" t="s">
        <v>1014</v>
      </c>
      <c r="D44" s="486"/>
      <c r="E44" s="486"/>
      <c r="F44" s="486"/>
      <c r="G44" s="244">
        <v>0</v>
      </c>
      <c r="H44" s="244">
        <v>0</v>
      </c>
      <c r="I44" s="487">
        <v>0</v>
      </c>
      <c r="J44" s="487"/>
      <c r="K44" s="244">
        <v>0</v>
      </c>
      <c r="L44" s="244">
        <v>0</v>
      </c>
      <c r="M44" s="244">
        <v>0</v>
      </c>
      <c r="N44" s="244">
        <v>0</v>
      </c>
      <c r="O44" s="487">
        <v>0</v>
      </c>
      <c r="P44" s="487"/>
      <c r="Q44" s="487"/>
      <c r="R44" s="244">
        <v>48686.4</v>
      </c>
      <c r="S44" s="244">
        <v>48686.4</v>
      </c>
      <c r="T44" s="244">
        <v>-48686.4</v>
      </c>
      <c r="U44" s="245" t="e">
        <f>S44-'Memória de Cálculo'!#REF!</f>
        <v>#REF!</v>
      </c>
    </row>
    <row r="45" spans="2:21" ht="15" customHeight="1" hidden="1">
      <c r="B45" s="188" t="s">
        <v>978</v>
      </c>
      <c r="C45" s="459" t="s">
        <v>685</v>
      </c>
      <c r="D45" s="459"/>
      <c r="E45" s="459"/>
      <c r="F45" s="459"/>
      <c r="G45" s="189">
        <v>13900000</v>
      </c>
      <c r="H45" s="189">
        <v>0</v>
      </c>
      <c r="I45" s="460">
        <v>0</v>
      </c>
      <c r="J45" s="460"/>
      <c r="K45" s="189">
        <v>0</v>
      </c>
      <c r="L45" s="189">
        <v>13900000</v>
      </c>
      <c r="M45" s="189">
        <v>37398.67</v>
      </c>
      <c r="N45" s="189">
        <v>-534548.75</v>
      </c>
      <c r="O45" s="460">
        <v>-497150.08</v>
      </c>
      <c r="P45" s="460"/>
      <c r="Q45" s="460"/>
      <c r="R45" s="189">
        <v>475216.97</v>
      </c>
      <c r="S45" s="189">
        <v>-21933.11</v>
      </c>
      <c r="T45" s="189">
        <v>13921933.11</v>
      </c>
      <c r="U45" s="246"/>
    </row>
    <row r="46" spans="2:21" ht="15" customHeight="1" hidden="1">
      <c r="B46" s="204" t="s">
        <v>979</v>
      </c>
      <c r="C46" s="467" t="s">
        <v>654</v>
      </c>
      <c r="D46" s="467"/>
      <c r="E46" s="467"/>
      <c r="F46" s="467"/>
      <c r="G46" s="205">
        <v>0</v>
      </c>
      <c r="H46" s="205">
        <v>0</v>
      </c>
      <c r="I46" s="468">
        <v>0</v>
      </c>
      <c r="J46" s="468"/>
      <c r="K46" s="205">
        <v>0</v>
      </c>
      <c r="L46" s="205">
        <v>0</v>
      </c>
      <c r="M46" s="205">
        <v>37398.67</v>
      </c>
      <c r="N46" s="205">
        <v>-534548.75</v>
      </c>
      <c r="O46" s="468">
        <v>-497150.08</v>
      </c>
      <c r="P46" s="468"/>
      <c r="Q46" s="468"/>
      <c r="R46" s="205">
        <v>475059.97</v>
      </c>
      <c r="S46" s="205">
        <v>-22090.11</v>
      </c>
      <c r="T46" s="205">
        <v>22090.11</v>
      </c>
      <c r="U46" s="232"/>
    </row>
    <row r="47" spans="2:21" ht="15" customHeight="1" hidden="1">
      <c r="B47" s="204" t="s">
        <v>1015</v>
      </c>
      <c r="C47" s="467" t="s">
        <v>688</v>
      </c>
      <c r="D47" s="467"/>
      <c r="E47" s="467"/>
      <c r="F47" s="467"/>
      <c r="G47" s="205">
        <v>0</v>
      </c>
      <c r="H47" s="205">
        <v>0</v>
      </c>
      <c r="I47" s="468">
        <v>0</v>
      </c>
      <c r="J47" s="468"/>
      <c r="K47" s="205">
        <v>0</v>
      </c>
      <c r="L47" s="205">
        <v>0</v>
      </c>
      <c r="M47" s="205">
        <v>0</v>
      </c>
      <c r="N47" s="205">
        <v>-2000</v>
      </c>
      <c r="O47" s="468">
        <v>-2000</v>
      </c>
      <c r="P47" s="468"/>
      <c r="Q47" s="468"/>
      <c r="R47" s="205">
        <v>2000</v>
      </c>
      <c r="S47" s="205">
        <v>0</v>
      </c>
      <c r="T47" s="205">
        <v>0</v>
      </c>
      <c r="U47" s="232"/>
    </row>
    <row r="48" spans="2:21" ht="15" customHeight="1" hidden="1">
      <c r="B48" s="204" t="s">
        <v>1016</v>
      </c>
      <c r="C48" s="467" t="s">
        <v>1017</v>
      </c>
      <c r="D48" s="467"/>
      <c r="E48" s="467"/>
      <c r="F48" s="467"/>
      <c r="G48" s="205">
        <v>0</v>
      </c>
      <c r="H48" s="205">
        <v>0</v>
      </c>
      <c r="I48" s="468">
        <v>0</v>
      </c>
      <c r="J48" s="468"/>
      <c r="K48" s="205">
        <v>0</v>
      </c>
      <c r="L48" s="205">
        <v>0</v>
      </c>
      <c r="M48" s="205">
        <v>0</v>
      </c>
      <c r="N48" s="205">
        <v>-2000</v>
      </c>
      <c r="O48" s="468">
        <v>-2000</v>
      </c>
      <c r="P48" s="468"/>
      <c r="Q48" s="468"/>
      <c r="R48" s="205">
        <v>2000</v>
      </c>
      <c r="S48" s="205">
        <v>0</v>
      </c>
      <c r="T48" s="205">
        <v>0</v>
      </c>
      <c r="U48" s="232"/>
    </row>
    <row r="49" spans="2:21" ht="15" customHeight="1" hidden="1">
      <c r="B49" s="204" t="s">
        <v>980</v>
      </c>
      <c r="C49" s="467" t="s">
        <v>692</v>
      </c>
      <c r="D49" s="467"/>
      <c r="E49" s="467"/>
      <c r="F49" s="467"/>
      <c r="G49" s="205">
        <v>0</v>
      </c>
      <c r="H49" s="205">
        <v>0</v>
      </c>
      <c r="I49" s="468">
        <v>0</v>
      </c>
      <c r="J49" s="468"/>
      <c r="K49" s="205">
        <v>0</v>
      </c>
      <c r="L49" s="205">
        <v>0</v>
      </c>
      <c r="M49" s="205">
        <v>9348.26</v>
      </c>
      <c r="N49" s="205">
        <v>-8558.69</v>
      </c>
      <c r="O49" s="468">
        <v>789.57</v>
      </c>
      <c r="P49" s="468"/>
      <c r="Q49" s="468"/>
      <c r="R49" s="205">
        <v>12460.05</v>
      </c>
      <c r="S49" s="205">
        <v>13249.62</v>
      </c>
      <c r="T49" s="205">
        <v>-13249.62</v>
      </c>
      <c r="U49" s="232"/>
    </row>
    <row r="50" spans="2:21" ht="15" customHeight="1" hidden="1">
      <c r="B50" s="204" t="s">
        <v>693</v>
      </c>
      <c r="C50" s="467" t="s">
        <v>694</v>
      </c>
      <c r="D50" s="467"/>
      <c r="E50" s="467"/>
      <c r="F50" s="467"/>
      <c r="G50" s="205">
        <v>0</v>
      </c>
      <c r="H50" s="205">
        <v>0</v>
      </c>
      <c r="I50" s="468">
        <v>0</v>
      </c>
      <c r="J50" s="468"/>
      <c r="K50" s="205">
        <v>0</v>
      </c>
      <c r="L50" s="205">
        <v>0</v>
      </c>
      <c r="M50" s="205">
        <v>0</v>
      </c>
      <c r="N50" s="205">
        <v>-964.47</v>
      </c>
      <c r="O50" s="468">
        <v>-964.47</v>
      </c>
      <c r="P50" s="468"/>
      <c r="Q50" s="468"/>
      <c r="R50" s="205">
        <v>964.47</v>
      </c>
      <c r="S50" s="205">
        <v>0</v>
      </c>
      <c r="T50" s="205">
        <v>0</v>
      </c>
      <c r="U50" s="232"/>
    </row>
    <row r="51" spans="2:21" ht="15" customHeight="1" hidden="1">
      <c r="B51" s="204" t="s">
        <v>697</v>
      </c>
      <c r="C51" s="467" t="s">
        <v>698</v>
      </c>
      <c r="D51" s="467"/>
      <c r="E51" s="467"/>
      <c r="F51" s="467"/>
      <c r="G51" s="205">
        <v>0</v>
      </c>
      <c r="H51" s="205">
        <v>0</v>
      </c>
      <c r="I51" s="468">
        <v>0</v>
      </c>
      <c r="J51" s="468"/>
      <c r="K51" s="205">
        <v>0</v>
      </c>
      <c r="L51" s="205">
        <v>0</v>
      </c>
      <c r="M51" s="205">
        <v>0</v>
      </c>
      <c r="N51" s="205">
        <v>-2429.13</v>
      </c>
      <c r="O51" s="468">
        <v>-2429.13</v>
      </c>
      <c r="P51" s="468"/>
      <c r="Q51" s="468"/>
      <c r="R51" s="205">
        <v>2429.13</v>
      </c>
      <c r="S51" s="205">
        <v>0</v>
      </c>
      <c r="T51" s="205">
        <v>0</v>
      </c>
      <c r="U51" s="232"/>
    </row>
    <row r="52" spans="2:21" ht="15" customHeight="1" hidden="1">
      <c r="B52" s="204" t="s">
        <v>699</v>
      </c>
      <c r="C52" s="467" t="s">
        <v>700</v>
      </c>
      <c r="D52" s="467"/>
      <c r="E52" s="467"/>
      <c r="F52" s="467"/>
      <c r="G52" s="205">
        <v>0</v>
      </c>
      <c r="H52" s="205">
        <v>0</v>
      </c>
      <c r="I52" s="468">
        <v>0</v>
      </c>
      <c r="J52" s="468"/>
      <c r="K52" s="205">
        <v>0</v>
      </c>
      <c r="L52" s="205">
        <v>0</v>
      </c>
      <c r="M52" s="205">
        <v>2965.5</v>
      </c>
      <c r="N52" s="205">
        <v>-283.6</v>
      </c>
      <c r="O52" s="468">
        <v>2681.9</v>
      </c>
      <c r="P52" s="468"/>
      <c r="Q52" s="468"/>
      <c r="R52" s="205">
        <v>270.4</v>
      </c>
      <c r="S52" s="205">
        <v>2952.3</v>
      </c>
      <c r="T52" s="205">
        <v>-2952.3</v>
      </c>
      <c r="U52" s="232"/>
    </row>
    <row r="53" spans="2:21" ht="15" customHeight="1" hidden="1">
      <c r="B53" s="204" t="s">
        <v>997</v>
      </c>
      <c r="C53" s="467" t="s">
        <v>998</v>
      </c>
      <c r="D53" s="467"/>
      <c r="E53" s="467"/>
      <c r="F53" s="467"/>
      <c r="G53" s="205">
        <v>0</v>
      </c>
      <c r="H53" s="205">
        <v>0</v>
      </c>
      <c r="I53" s="468">
        <v>0</v>
      </c>
      <c r="J53" s="468"/>
      <c r="K53" s="205">
        <v>0</v>
      </c>
      <c r="L53" s="205">
        <v>0</v>
      </c>
      <c r="M53" s="205">
        <v>0</v>
      </c>
      <c r="N53" s="205">
        <v>-1728</v>
      </c>
      <c r="O53" s="468">
        <v>-1728</v>
      </c>
      <c r="P53" s="468"/>
      <c r="Q53" s="468"/>
      <c r="R53" s="205">
        <v>1728</v>
      </c>
      <c r="S53" s="205">
        <v>0</v>
      </c>
      <c r="T53" s="205">
        <v>0</v>
      </c>
      <c r="U53" s="232"/>
    </row>
    <row r="54" spans="2:21" ht="15" customHeight="1" hidden="1">
      <c r="B54" s="204" t="s">
        <v>701</v>
      </c>
      <c r="C54" s="467" t="s">
        <v>702</v>
      </c>
      <c r="D54" s="467"/>
      <c r="E54" s="467"/>
      <c r="F54" s="467"/>
      <c r="G54" s="205">
        <v>0</v>
      </c>
      <c r="H54" s="205">
        <v>0</v>
      </c>
      <c r="I54" s="468">
        <v>0</v>
      </c>
      <c r="J54" s="468"/>
      <c r="K54" s="205">
        <v>0</v>
      </c>
      <c r="L54" s="205">
        <v>0</v>
      </c>
      <c r="M54" s="205">
        <v>0</v>
      </c>
      <c r="N54" s="205">
        <v>-6891.86</v>
      </c>
      <c r="O54" s="468">
        <v>-6891.86</v>
      </c>
      <c r="P54" s="468"/>
      <c r="Q54" s="468"/>
      <c r="R54" s="205">
        <v>6891.86</v>
      </c>
      <c r="S54" s="205">
        <v>0</v>
      </c>
      <c r="T54" s="205">
        <v>0</v>
      </c>
      <c r="U54" s="232"/>
    </row>
    <row r="55" spans="2:21" ht="15" customHeight="1" hidden="1">
      <c r="B55" s="204" t="s">
        <v>703</v>
      </c>
      <c r="C55" s="467" t="s">
        <v>704</v>
      </c>
      <c r="D55" s="467"/>
      <c r="E55" s="467"/>
      <c r="F55" s="467"/>
      <c r="G55" s="205">
        <v>0</v>
      </c>
      <c r="H55" s="205">
        <v>0</v>
      </c>
      <c r="I55" s="468">
        <v>0</v>
      </c>
      <c r="J55" s="468"/>
      <c r="K55" s="205">
        <v>0</v>
      </c>
      <c r="L55" s="205">
        <v>0</v>
      </c>
      <c r="M55" s="205">
        <v>0</v>
      </c>
      <c r="N55" s="205">
        <v>6797.32</v>
      </c>
      <c r="O55" s="468">
        <v>6797.32</v>
      </c>
      <c r="P55" s="468"/>
      <c r="Q55" s="468"/>
      <c r="R55" s="205">
        <v>0</v>
      </c>
      <c r="S55" s="205">
        <v>6797.32</v>
      </c>
      <c r="T55" s="205">
        <v>-6797.32</v>
      </c>
      <c r="U55" s="232"/>
    </row>
    <row r="56" spans="2:21" ht="15" customHeight="1" hidden="1">
      <c r="B56" s="204" t="s">
        <v>999</v>
      </c>
      <c r="C56" s="467" t="s">
        <v>1000</v>
      </c>
      <c r="D56" s="467"/>
      <c r="E56" s="467"/>
      <c r="F56" s="467"/>
      <c r="G56" s="205">
        <v>0</v>
      </c>
      <c r="H56" s="205">
        <v>0</v>
      </c>
      <c r="I56" s="468">
        <v>0</v>
      </c>
      <c r="J56" s="468"/>
      <c r="K56" s="205">
        <v>0</v>
      </c>
      <c r="L56" s="205">
        <v>0</v>
      </c>
      <c r="M56" s="205">
        <v>0</v>
      </c>
      <c r="N56" s="205">
        <v>1500</v>
      </c>
      <c r="O56" s="468">
        <v>1500</v>
      </c>
      <c r="P56" s="468"/>
      <c r="Q56" s="468"/>
      <c r="R56" s="205">
        <v>0</v>
      </c>
      <c r="S56" s="205">
        <v>1500</v>
      </c>
      <c r="T56" s="205">
        <v>-1500</v>
      </c>
      <c r="U56" s="232"/>
    </row>
    <row r="57" spans="2:21" ht="15" customHeight="1" hidden="1">
      <c r="B57" s="204" t="s">
        <v>705</v>
      </c>
      <c r="C57" s="467" t="s">
        <v>706</v>
      </c>
      <c r="D57" s="467"/>
      <c r="E57" s="467"/>
      <c r="F57" s="467"/>
      <c r="G57" s="205">
        <v>0</v>
      </c>
      <c r="H57" s="205">
        <v>0</v>
      </c>
      <c r="I57" s="468">
        <v>0</v>
      </c>
      <c r="J57" s="468"/>
      <c r="K57" s="205">
        <v>0</v>
      </c>
      <c r="L57" s="205">
        <v>0</v>
      </c>
      <c r="M57" s="205">
        <v>0</v>
      </c>
      <c r="N57" s="205">
        <v>900</v>
      </c>
      <c r="O57" s="468">
        <v>900</v>
      </c>
      <c r="P57" s="468"/>
      <c r="Q57" s="468"/>
      <c r="R57" s="205">
        <v>0</v>
      </c>
      <c r="S57" s="205">
        <v>900</v>
      </c>
      <c r="T57" s="205">
        <v>-900</v>
      </c>
      <c r="U57" s="232"/>
    </row>
    <row r="58" spans="2:21" ht="15" customHeight="1" hidden="1">
      <c r="B58" s="204" t="s">
        <v>707</v>
      </c>
      <c r="C58" s="467" t="s">
        <v>708</v>
      </c>
      <c r="D58" s="467"/>
      <c r="E58" s="467"/>
      <c r="F58" s="467"/>
      <c r="G58" s="205">
        <v>0</v>
      </c>
      <c r="H58" s="205">
        <v>0</v>
      </c>
      <c r="I58" s="468">
        <v>0</v>
      </c>
      <c r="J58" s="468"/>
      <c r="K58" s="205">
        <v>0</v>
      </c>
      <c r="L58" s="205">
        <v>0</v>
      </c>
      <c r="M58" s="205">
        <v>0</v>
      </c>
      <c r="N58" s="205">
        <v>1100</v>
      </c>
      <c r="O58" s="468">
        <v>1100</v>
      </c>
      <c r="P58" s="468"/>
      <c r="Q58" s="468"/>
      <c r="R58" s="205">
        <v>0</v>
      </c>
      <c r="S58" s="205">
        <v>1100</v>
      </c>
      <c r="T58" s="205">
        <v>-1100</v>
      </c>
      <c r="U58" s="232"/>
    </row>
    <row r="59" spans="2:21" ht="15" customHeight="1" hidden="1">
      <c r="B59" s="204" t="s">
        <v>1001</v>
      </c>
      <c r="C59" s="467" t="s">
        <v>1002</v>
      </c>
      <c r="D59" s="467"/>
      <c r="E59" s="467"/>
      <c r="F59" s="467"/>
      <c r="G59" s="205">
        <v>0</v>
      </c>
      <c r="H59" s="205">
        <v>0</v>
      </c>
      <c r="I59" s="468">
        <v>0</v>
      </c>
      <c r="J59" s="468"/>
      <c r="K59" s="205">
        <v>0</v>
      </c>
      <c r="L59" s="205">
        <v>0</v>
      </c>
      <c r="M59" s="205">
        <v>0</v>
      </c>
      <c r="N59" s="205">
        <v>-96</v>
      </c>
      <c r="O59" s="468">
        <v>-96</v>
      </c>
      <c r="P59" s="468"/>
      <c r="Q59" s="468"/>
      <c r="R59" s="205">
        <v>96</v>
      </c>
      <c r="S59" s="205">
        <v>0</v>
      </c>
      <c r="T59" s="205">
        <v>0</v>
      </c>
      <c r="U59" s="232"/>
    </row>
    <row r="60" spans="2:21" ht="15" customHeight="1" hidden="1">
      <c r="B60" s="204" t="s">
        <v>711</v>
      </c>
      <c r="C60" s="467" t="s">
        <v>712</v>
      </c>
      <c r="D60" s="467"/>
      <c r="E60" s="467"/>
      <c r="F60" s="467"/>
      <c r="G60" s="205">
        <v>0</v>
      </c>
      <c r="H60" s="205">
        <v>0</v>
      </c>
      <c r="I60" s="468">
        <v>0</v>
      </c>
      <c r="J60" s="468"/>
      <c r="K60" s="205">
        <v>0</v>
      </c>
      <c r="L60" s="205">
        <v>0</v>
      </c>
      <c r="M60" s="205">
        <v>6382.76</v>
      </c>
      <c r="N60" s="205">
        <v>-6462.95</v>
      </c>
      <c r="O60" s="468">
        <v>-80.19</v>
      </c>
      <c r="P60" s="468"/>
      <c r="Q60" s="468"/>
      <c r="R60" s="205">
        <v>80.19</v>
      </c>
      <c r="S60" s="205">
        <v>0</v>
      </c>
      <c r="T60" s="205">
        <v>0</v>
      </c>
      <c r="U60" s="232"/>
    </row>
    <row r="61" spans="2:21" ht="15" customHeight="1" hidden="1">
      <c r="B61" s="204" t="s">
        <v>713</v>
      </c>
      <c r="C61" s="467" t="s">
        <v>714</v>
      </c>
      <c r="D61" s="467"/>
      <c r="E61" s="467"/>
      <c r="F61" s="467"/>
      <c r="G61" s="205">
        <v>0</v>
      </c>
      <c r="H61" s="205">
        <v>0</v>
      </c>
      <c r="I61" s="468">
        <v>0</v>
      </c>
      <c r="J61" s="468"/>
      <c r="K61" s="205">
        <v>0</v>
      </c>
      <c r="L61" s="205">
        <v>0</v>
      </c>
      <c r="M61" s="205">
        <v>0</v>
      </c>
      <c r="N61" s="205">
        <v>-11661.22</v>
      </c>
      <c r="O61" s="468">
        <v>-11661.22</v>
      </c>
      <c r="P61" s="468"/>
      <c r="Q61" s="468"/>
      <c r="R61" s="205">
        <v>11661.22</v>
      </c>
      <c r="S61" s="205">
        <v>0</v>
      </c>
      <c r="T61" s="205">
        <v>0</v>
      </c>
      <c r="U61" s="232"/>
    </row>
    <row r="62" spans="2:21" ht="15" customHeight="1" hidden="1">
      <c r="B62" s="204" t="s">
        <v>719</v>
      </c>
      <c r="C62" s="467" t="s">
        <v>720</v>
      </c>
      <c r="D62" s="467"/>
      <c r="E62" s="467"/>
      <c r="F62" s="467"/>
      <c r="G62" s="205">
        <v>0</v>
      </c>
      <c r="H62" s="205">
        <v>0</v>
      </c>
      <c r="I62" s="468">
        <v>0</v>
      </c>
      <c r="J62" s="468"/>
      <c r="K62" s="205">
        <v>0</v>
      </c>
      <c r="L62" s="205">
        <v>0</v>
      </c>
      <c r="M62" s="205">
        <v>0</v>
      </c>
      <c r="N62" s="205">
        <v>-11661.22</v>
      </c>
      <c r="O62" s="468">
        <v>-11661.22</v>
      </c>
      <c r="P62" s="468"/>
      <c r="Q62" s="468"/>
      <c r="R62" s="205">
        <v>11661.22</v>
      </c>
      <c r="S62" s="205">
        <v>0</v>
      </c>
      <c r="T62" s="205">
        <v>0</v>
      </c>
      <c r="U62" s="232"/>
    </row>
    <row r="63" spans="2:21" ht="15" customHeight="1" hidden="1">
      <c r="B63" s="204" t="s">
        <v>723</v>
      </c>
      <c r="C63" s="467" t="s">
        <v>724</v>
      </c>
      <c r="D63" s="467"/>
      <c r="E63" s="467"/>
      <c r="F63" s="467"/>
      <c r="G63" s="205">
        <v>0</v>
      </c>
      <c r="H63" s="205">
        <v>0</v>
      </c>
      <c r="I63" s="468">
        <v>0</v>
      </c>
      <c r="J63" s="468"/>
      <c r="K63" s="205">
        <v>0</v>
      </c>
      <c r="L63" s="205">
        <v>0</v>
      </c>
      <c r="M63" s="205">
        <v>0</v>
      </c>
      <c r="N63" s="205">
        <v>-15289.68</v>
      </c>
      <c r="O63" s="468">
        <v>-15289.68</v>
      </c>
      <c r="P63" s="468"/>
      <c r="Q63" s="468"/>
      <c r="R63" s="205">
        <v>15289.68</v>
      </c>
      <c r="S63" s="205">
        <v>0</v>
      </c>
      <c r="T63" s="205">
        <v>0</v>
      </c>
      <c r="U63" s="232"/>
    </row>
    <row r="64" spans="2:21" ht="15" customHeight="1" hidden="1">
      <c r="B64" s="204" t="s">
        <v>725</v>
      </c>
      <c r="C64" s="467" t="s">
        <v>726</v>
      </c>
      <c r="D64" s="467"/>
      <c r="E64" s="467"/>
      <c r="F64" s="467"/>
      <c r="G64" s="205">
        <v>0</v>
      </c>
      <c r="H64" s="205">
        <v>0</v>
      </c>
      <c r="I64" s="468">
        <v>0</v>
      </c>
      <c r="J64" s="468"/>
      <c r="K64" s="205">
        <v>0</v>
      </c>
      <c r="L64" s="205">
        <v>0</v>
      </c>
      <c r="M64" s="205">
        <v>0</v>
      </c>
      <c r="N64" s="205">
        <v>-15289.68</v>
      </c>
      <c r="O64" s="468">
        <v>-15289.68</v>
      </c>
      <c r="P64" s="468"/>
      <c r="Q64" s="468"/>
      <c r="R64" s="205">
        <v>15289.68</v>
      </c>
      <c r="S64" s="205">
        <v>0</v>
      </c>
      <c r="T64" s="205">
        <v>0</v>
      </c>
      <c r="U64" s="232"/>
    </row>
    <row r="65" spans="2:21" ht="15" customHeight="1" hidden="1">
      <c r="B65" s="204" t="s">
        <v>729</v>
      </c>
      <c r="C65" s="467" t="s">
        <v>730</v>
      </c>
      <c r="D65" s="467"/>
      <c r="E65" s="467"/>
      <c r="F65" s="467"/>
      <c r="G65" s="205">
        <v>0</v>
      </c>
      <c r="H65" s="205">
        <v>0</v>
      </c>
      <c r="I65" s="468">
        <v>0</v>
      </c>
      <c r="J65" s="468"/>
      <c r="K65" s="205">
        <v>0</v>
      </c>
      <c r="L65" s="205">
        <v>0</v>
      </c>
      <c r="M65" s="205">
        <v>-30</v>
      </c>
      <c r="N65" s="205">
        <v>-126987.48</v>
      </c>
      <c r="O65" s="468">
        <v>-127017.48</v>
      </c>
      <c r="P65" s="468"/>
      <c r="Q65" s="468"/>
      <c r="R65" s="205">
        <v>276707.48</v>
      </c>
      <c r="S65" s="205">
        <v>149690</v>
      </c>
      <c r="T65" s="205">
        <v>-149690</v>
      </c>
      <c r="U65" s="232"/>
    </row>
    <row r="66" spans="2:21" ht="15" customHeight="1" hidden="1">
      <c r="B66" s="204" t="s">
        <v>731</v>
      </c>
      <c r="C66" s="467" t="s">
        <v>732</v>
      </c>
      <c r="D66" s="467"/>
      <c r="E66" s="467"/>
      <c r="F66" s="467"/>
      <c r="G66" s="205">
        <v>0</v>
      </c>
      <c r="H66" s="205">
        <v>0</v>
      </c>
      <c r="I66" s="468">
        <v>0</v>
      </c>
      <c r="J66" s="468"/>
      <c r="K66" s="205">
        <v>0</v>
      </c>
      <c r="L66" s="205">
        <v>0</v>
      </c>
      <c r="M66" s="205">
        <v>0</v>
      </c>
      <c r="N66" s="205">
        <v>-66618.48</v>
      </c>
      <c r="O66" s="468">
        <v>-66618.48</v>
      </c>
      <c r="P66" s="468"/>
      <c r="Q66" s="468"/>
      <c r="R66" s="205">
        <v>66618.48</v>
      </c>
      <c r="S66" s="205">
        <v>0</v>
      </c>
      <c r="T66" s="205">
        <v>0</v>
      </c>
      <c r="U66" s="232"/>
    </row>
    <row r="67" spans="2:21" ht="15" customHeight="1" hidden="1">
      <c r="B67" s="204" t="s">
        <v>983</v>
      </c>
      <c r="C67" s="467" t="s">
        <v>984</v>
      </c>
      <c r="D67" s="467"/>
      <c r="E67" s="467"/>
      <c r="F67" s="467"/>
      <c r="G67" s="205">
        <v>0</v>
      </c>
      <c r="H67" s="205">
        <v>0</v>
      </c>
      <c r="I67" s="468">
        <v>0</v>
      </c>
      <c r="J67" s="468"/>
      <c r="K67" s="205">
        <v>0</v>
      </c>
      <c r="L67" s="205">
        <v>0</v>
      </c>
      <c r="M67" s="205">
        <v>0</v>
      </c>
      <c r="N67" s="205">
        <v>-17319.96</v>
      </c>
      <c r="O67" s="468">
        <v>-17319.96</v>
      </c>
      <c r="P67" s="468"/>
      <c r="Q67" s="468"/>
      <c r="R67" s="205">
        <v>17319.96</v>
      </c>
      <c r="S67" s="205">
        <v>0</v>
      </c>
      <c r="T67" s="205">
        <v>0</v>
      </c>
      <c r="U67" s="232"/>
    </row>
    <row r="68" spans="2:21" ht="15" customHeight="1" hidden="1">
      <c r="B68" s="204" t="s">
        <v>733</v>
      </c>
      <c r="C68" s="467" t="s">
        <v>734</v>
      </c>
      <c r="D68" s="467"/>
      <c r="E68" s="467"/>
      <c r="F68" s="467"/>
      <c r="G68" s="205">
        <v>0</v>
      </c>
      <c r="H68" s="205">
        <v>0</v>
      </c>
      <c r="I68" s="468">
        <v>0</v>
      </c>
      <c r="J68" s="468"/>
      <c r="K68" s="205">
        <v>0</v>
      </c>
      <c r="L68" s="205">
        <v>0</v>
      </c>
      <c r="M68" s="205">
        <v>0</v>
      </c>
      <c r="N68" s="205">
        <v>-7213.36</v>
      </c>
      <c r="O68" s="468">
        <v>-7213.36</v>
      </c>
      <c r="P68" s="468"/>
      <c r="Q68" s="468"/>
      <c r="R68" s="205">
        <v>7213.36</v>
      </c>
      <c r="S68" s="205">
        <v>0</v>
      </c>
      <c r="T68" s="205">
        <v>0</v>
      </c>
      <c r="U68" s="232"/>
    </row>
    <row r="69" spans="2:21" ht="15" customHeight="1" hidden="1">
      <c r="B69" s="204" t="s">
        <v>985</v>
      </c>
      <c r="C69" s="467" t="s">
        <v>986</v>
      </c>
      <c r="D69" s="467"/>
      <c r="E69" s="467"/>
      <c r="F69" s="467"/>
      <c r="G69" s="205">
        <v>0</v>
      </c>
      <c r="H69" s="205">
        <v>0</v>
      </c>
      <c r="I69" s="468">
        <v>0</v>
      </c>
      <c r="J69" s="468"/>
      <c r="K69" s="205">
        <v>0</v>
      </c>
      <c r="L69" s="205">
        <v>0</v>
      </c>
      <c r="M69" s="205">
        <v>0</v>
      </c>
      <c r="N69" s="205">
        <v>0</v>
      </c>
      <c r="O69" s="468">
        <v>0</v>
      </c>
      <c r="P69" s="468"/>
      <c r="Q69" s="468"/>
      <c r="R69" s="205">
        <v>149690</v>
      </c>
      <c r="S69" s="205">
        <v>149690</v>
      </c>
      <c r="T69" s="205">
        <v>-149690</v>
      </c>
      <c r="U69" s="232"/>
    </row>
    <row r="70" spans="2:21" ht="15" customHeight="1" hidden="1">
      <c r="B70" s="204" t="s">
        <v>735</v>
      </c>
      <c r="C70" s="467" t="s">
        <v>736</v>
      </c>
      <c r="D70" s="467"/>
      <c r="E70" s="467"/>
      <c r="F70" s="467"/>
      <c r="G70" s="205">
        <v>0</v>
      </c>
      <c r="H70" s="205">
        <v>0</v>
      </c>
      <c r="I70" s="468">
        <v>0</v>
      </c>
      <c r="J70" s="468"/>
      <c r="K70" s="205">
        <v>0</v>
      </c>
      <c r="L70" s="205">
        <v>0</v>
      </c>
      <c r="M70" s="205">
        <v>-30</v>
      </c>
      <c r="N70" s="205">
        <v>-35835.68</v>
      </c>
      <c r="O70" s="468">
        <v>-35865.68</v>
      </c>
      <c r="P70" s="468"/>
      <c r="Q70" s="468"/>
      <c r="R70" s="205">
        <v>35865.68</v>
      </c>
      <c r="S70" s="205">
        <v>0</v>
      </c>
      <c r="T70" s="205">
        <v>0</v>
      </c>
      <c r="U70" s="232"/>
    </row>
    <row r="71" spans="2:21" ht="15" customHeight="1" hidden="1">
      <c r="B71" s="204" t="s">
        <v>737</v>
      </c>
      <c r="C71" s="467" t="s">
        <v>738</v>
      </c>
      <c r="D71" s="467"/>
      <c r="E71" s="467"/>
      <c r="F71" s="467"/>
      <c r="G71" s="205">
        <v>0</v>
      </c>
      <c r="H71" s="205">
        <v>0</v>
      </c>
      <c r="I71" s="468">
        <v>0</v>
      </c>
      <c r="J71" s="468"/>
      <c r="K71" s="205">
        <v>0</v>
      </c>
      <c r="L71" s="205">
        <v>0</v>
      </c>
      <c r="M71" s="205">
        <v>-120.3</v>
      </c>
      <c r="N71" s="205">
        <v>-55121.1</v>
      </c>
      <c r="O71" s="468">
        <v>-55241.4</v>
      </c>
      <c r="P71" s="468"/>
      <c r="Q71" s="468"/>
      <c r="R71" s="205">
        <v>67389.19</v>
      </c>
      <c r="S71" s="205">
        <v>12147.79</v>
      </c>
      <c r="T71" s="205">
        <v>-12147.79</v>
      </c>
      <c r="U71" s="232"/>
    </row>
    <row r="72" spans="2:21" ht="15" customHeight="1" hidden="1">
      <c r="B72" s="204" t="s">
        <v>739</v>
      </c>
      <c r="C72" s="467" t="s">
        <v>740</v>
      </c>
      <c r="D72" s="467"/>
      <c r="E72" s="467"/>
      <c r="F72" s="467"/>
      <c r="G72" s="205">
        <v>0</v>
      </c>
      <c r="H72" s="205">
        <v>0</v>
      </c>
      <c r="I72" s="468">
        <v>0</v>
      </c>
      <c r="J72" s="468"/>
      <c r="K72" s="205">
        <v>0</v>
      </c>
      <c r="L72" s="205">
        <v>0</v>
      </c>
      <c r="M72" s="205">
        <v>0</v>
      </c>
      <c r="N72" s="205">
        <v>-951.26</v>
      </c>
      <c r="O72" s="468">
        <v>-951.26</v>
      </c>
      <c r="P72" s="468"/>
      <c r="Q72" s="468"/>
      <c r="R72" s="205">
        <v>951.26</v>
      </c>
      <c r="S72" s="205">
        <v>0</v>
      </c>
      <c r="T72" s="205">
        <v>0</v>
      </c>
      <c r="U72" s="232"/>
    </row>
    <row r="73" spans="2:21" ht="15" customHeight="1" hidden="1">
      <c r="B73" s="204" t="s">
        <v>743</v>
      </c>
      <c r="C73" s="467" t="s">
        <v>744</v>
      </c>
      <c r="D73" s="467"/>
      <c r="E73" s="467"/>
      <c r="F73" s="467"/>
      <c r="G73" s="205">
        <v>0</v>
      </c>
      <c r="H73" s="205">
        <v>0</v>
      </c>
      <c r="I73" s="468">
        <v>0</v>
      </c>
      <c r="J73" s="468"/>
      <c r="K73" s="205">
        <v>0</v>
      </c>
      <c r="L73" s="205">
        <v>0</v>
      </c>
      <c r="M73" s="205">
        <v>0</v>
      </c>
      <c r="N73" s="205">
        <v>-5698.33</v>
      </c>
      <c r="O73" s="468">
        <v>-5698.33</v>
      </c>
      <c r="P73" s="468"/>
      <c r="Q73" s="468"/>
      <c r="R73" s="205">
        <v>8525.01</v>
      </c>
      <c r="S73" s="205">
        <v>2826.68</v>
      </c>
      <c r="T73" s="205">
        <v>-2826.68</v>
      </c>
      <c r="U73" s="232"/>
    </row>
    <row r="74" spans="2:21" ht="15" customHeight="1" hidden="1">
      <c r="B74" s="204" t="s">
        <v>749</v>
      </c>
      <c r="C74" s="467" t="s">
        <v>750</v>
      </c>
      <c r="D74" s="467"/>
      <c r="E74" s="467"/>
      <c r="F74" s="467"/>
      <c r="G74" s="205">
        <v>0</v>
      </c>
      <c r="H74" s="205">
        <v>0</v>
      </c>
      <c r="I74" s="468">
        <v>0</v>
      </c>
      <c r="J74" s="468"/>
      <c r="K74" s="205">
        <v>0</v>
      </c>
      <c r="L74" s="205">
        <v>0</v>
      </c>
      <c r="M74" s="205">
        <v>329.7</v>
      </c>
      <c r="N74" s="205">
        <v>-329.7</v>
      </c>
      <c r="O74" s="468">
        <v>0</v>
      </c>
      <c r="P74" s="468"/>
      <c r="Q74" s="468"/>
      <c r="R74" s="205">
        <v>0</v>
      </c>
      <c r="S74" s="205">
        <v>0</v>
      </c>
      <c r="T74" s="205">
        <v>0</v>
      </c>
      <c r="U74" s="232"/>
    </row>
    <row r="75" spans="2:21" ht="15" customHeight="1" hidden="1">
      <c r="B75" s="204" t="s">
        <v>987</v>
      </c>
      <c r="C75" s="467" t="s">
        <v>726</v>
      </c>
      <c r="D75" s="467"/>
      <c r="E75" s="467"/>
      <c r="F75" s="467"/>
      <c r="G75" s="205">
        <v>0</v>
      </c>
      <c r="H75" s="205">
        <v>0</v>
      </c>
      <c r="I75" s="468">
        <v>0</v>
      </c>
      <c r="J75" s="468"/>
      <c r="K75" s="205">
        <v>0</v>
      </c>
      <c r="L75" s="205">
        <v>0</v>
      </c>
      <c r="M75" s="205">
        <v>0</v>
      </c>
      <c r="N75" s="205">
        <v>-49819</v>
      </c>
      <c r="O75" s="468">
        <v>-49819</v>
      </c>
      <c r="P75" s="468"/>
      <c r="Q75" s="468"/>
      <c r="R75" s="205">
        <v>49819</v>
      </c>
      <c r="S75" s="205">
        <v>0</v>
      </c>
      <c r="T75" s="205">
        <v>0</v>
      </c>
      <c r="U75" s="232"/>
    </row>
    <row r="76" spans="2:21" ht="15" customHeight="1" hidden="1">
      <c r="B76" s="204" t="s">
        <v>1003</v>
      </c>
      <c r="C76" s="467" t="s">
        <v>1004</v>
      </c>
      <c r="D76" s="467"/>
      <c r="E76" s="467"/>
      <c r="F76" s="467"/>
      <c r="G76" s="205">
        <v>0</v>
      </c>
      <c r="H76" s="205">
        <v>0</v>
      </c>
      <c r="I76" s="468">
        <v>0</v>
      </c>
      <c r="J76" s="468"/>
      <c r="K76" s="205">
        <v>0</v>
      </c>
      <c r="L76" s="205">
        <v>0</v>
      </c>
      <c r="M76" s="205">
        <v>0</v>
      </c>
      <c r="N76" s="205">
        <v>100</v>
      </c>
      <c r="O76" s="468">
        <v>100</v>
      </c>
      <c r="P76" s="468"/>
      <c r="Q76" s="468"/>
      <c r="R76" s="205">
        <v>0</v>
      </c>
      <c r="S76" s="205">
        <v>100</v>
      </c>
      <c r="T76" s="205">
        <v>-100</v>
      </c>
      <c r="U76" s="232"/>
    </row>
    <row r="77" spans="2:21" ht="15" customHeight="1" hidden="1">
      <c r="B77" s="204" t="s">
        <v>753</v>
      </c>
      <c r="C77" s="467" t="s">
        <v>754</v>
      </c>
      <c r="D77" s="467"/>
      <c r="E77" s="467"/>
      <c r="F77" s="467"/>
      <c r="G77" s="205">
        <v>0</v>
      </c>
      <c r="H77" s="205">
        <v>0</v>
      </c>
      <c r="I77" s="468">
        <v>0</v>
      </c>
      <c r="J77" s="468"/>
      <c r="K77" s="205">
        <v>0</v>
      </c>
      <c r="L77" s="205">
        <v>0</v>
      </c>
      <c r="M77" s="205">
        <v>0</v>
      </c>
      <c r="N77" s="205">
        <v>-1600</v>
      </c>
      <c r="O77" s="468">
        <v>-1600</v>
      </c>
      <c r="P77" s="468"/>
      <c r="Q77" s="468"/>
      <c r="R77" s="205">
        <v>1600</v>
      </c>
      <c r="S77" s="205">
        <v>0</v>
      </c>
      <c r="T77" s="205">
        <v>0</v>
      </c>
      <c r="U77" s="232"/>
    </row>
    <row r="78" spans="2:21" ht="15" customHeight="1" hidden="1">
      <c r="B78" s="204" t="s">
        <v>761</v>
      </c>
      <c r="C78" s="467" t="s">
        <v>762</v>
      </c>
      <c r="D78" s="467"/>
      <c r="E78" s="467"/>
      <c r="F78" s="467"/>
      <c r="G78" s="205">
        <v>0</v>
      </c>
      <c r="H78" s="205">
        <v>0</v>
      </c>
      <c r="I78" s="468">
        <v>0</v>
      </c>
      <c r="J78" s="468"/>
      <c r="K78" s="205">
        <v>0</v>
      </c>
      <c r="L78" s="205">
        <v>0</v>
      </c>
      <c r="M78" s="205">
        <v>0</v>
      </c>
      <c r="N78" s="205">
        <v>-1097.72</v>
      </c>
      <c r="O78" s="468">
        <v>-1097.72</v>
      </c>
      <c r="P78" s="468"/>
      <c r="Q78" s="468"/>
      <c r="R78" s="205">
        <v>1097.72</v>
      </c>
      <c r="S78" s="205">
        <v>0</v>
      </c>
      <c r="T78" s="205">
        <v>0</v>
      </c>
      <c r="U78" s="232"/>
    </row>
    <row r="79" spans="2:21" ht="15" customHeight="1" hidden="1">
      <c r="B79" s="204" t="s">
        <v>763</v>
      </c>
      <c r="C79" s="467" t="s">
        <v>764</v>
      </c>
      <c r="D79" s="467"/>
      <c r="E79" s="467"/>
      <c r="F79" s="467"/>
      <c r="G79" s="205">
        <v>0</v>
      </c>
      <c r="H79" s="205">
        <v>0</v>
      </c>
      <c r="I79" s="468">
        <v>0</v>
      </c>
      <c r="J79" s="468"/>
      <c r="K79" s="205">
        <v>0</v>
      </c>
      <c r="L79" s="205">
        <v>0</v>
      </c>
      <c r="M79" s="205">
        <v>-450</v>
      </c>
      <c r="N79" s="205">
        <v>-378.92</v>
      </c>
      <c r="O79" s="468">
        <v>-828.92</v>
      </c>
      <c r="P79" s="468"/>
      <c r="Q79" s="468"/>
      <c r="R79" s="205">
        <v>828.92</v>
      </c>
      <c r="S79" s="205">
        <v>0</v>
      </c>
      <c r="T79" s="205">
        <v>0</v>
      </c>
      <c r="U79" s="232"/>
    </row>
    <row r="80" spans="2:21" ht="15" customHeight="1" hidden="1">
      <c r="B80" s="204" t="s">
        <v>765</v>
      </c>
      <c r="C80" s="467" t="s">
        <v>766</v>
      </c>
      <c r="D80" s="467"/>
      <c r="E80" s="467"/>
      <c r="F80" s="467"/>
      <c r="G80" s="205">
        <v>0</v>
      </c>
      <c r="H80" s="205">
        <v>0</v>
      </c>
      <c r="I80" s="468">
        <v>0</v>
      </c>
      <c r="J80" s="468"/>
      <c r="K80" s="205">
        <v>0</v>
      </c>
      <c r="L80" s="205">
        <v>0</v>
      </c>
      <c r="M80" s="205">
        <v>0</v>
      </c>
      <c r="N80" s="205">
        <v>-2200.76</v>
      </c>
      <c r="O80" s="468">
        <v>-2200.76</v>
      </c>
      <c r="P80" s="468"/>
      <c r="Q80" s="468"/>
      <c r="R80" s="205">
        <v>2200.76</v>
      </c>
      <c r="S80" s="205">
        <v>0</v>
      </c>
      <c r="T80" s="205">
        <v>0</v>
      </c>
      <c r="U80" s="232"/>
    </row>
    <row r="81" spans="2:21" ht="15" customHeight="1" hidden="1">
      <c r="B81" s="204" t="s">
        <v>767</v>
      </c>
      <c r="C81" s="467" t="s">
        <v>768</v>
      </c>
      <c r="D81" s="467"/>
      <c r="E81" s="467"/>
      <c r="F81" s="467"/>
      <c r="G81" s="205">
        <v>0</v>
      </c>
      <c r="H81" s="205">
        <v>0</v>
      </c>
      <c r="I81" s="468">
        <v>0</v>
      </c>
      <c r="J81" s="468"/>
      <c r="K81" s="205">
        <v>0</v>
      </c>
      <c r="L81" s="205">
        <v>0</v>
      </c>
      <c r="M81" s="205">
        <v>0</v>
      </c>
      <c r="N81" s="205">
        <v>2934</v>
      </c>
      <c r="O81" s="468">
        <v>2934</v>
      </c>
      <c r="P81" s="468"/>
      <c r="Q81" s="468"/>
      <c r="R81" s="205">
        <v>1066</v>
      </c>
      <c r="S81" s="205">
        <v>4000</v>
      </c>
      <c r="T81" s="205">
        <v>-4000</v>
      </c>
      <c r="U81" s="232"/>
    </row>
    <row r="82" spans="2:21" ht="15" customHeight="1" hidden="1">
      <c r="B82" s="204" t="s">
        <v>769</v>
      </c>
      <c r="C82" s="467" t="s">
        <v>770</v>
      </c>
      <c r="D82" s="467"/>
      <c r="E82" s="467"/>
      <c r="F82" s="467"/>
      <c r="G82" s="205">
        <v>0</v>
      </c>
      <c r="H82" s="205">
        <v>0</v>
      </c>
      <c r="I82" s="468">
        <v>0</v>
      </c>
      <c r="J82" s="468"/>
      <c r="K82" s="205">
        <v>0</v>
      </c>
      <c r="L82" s="205">
        <v>0</v>
      </c>
      <c r="M82" s="205">
        <v>0</v>
      </c>
      <c r="N82" s="205">
        <v>-1300.52</v>
      </c>
      <c r="O82" s="468">
        <v>-1300.52</v>
      </c>
      <c r="P82" s="468"/>
      <c r="Q82" s="468"/>
      <c r="R82" s="205">
        <v>1300.52</v>
      </c>
      <c r="S82" s="205">
        <v>0</v>
      </c>
      <c r="T82" s="205">
        <v>0</v>
      </c>
      <c r="U82" s="232"/>
    </row>
    <row r="83" spans="2:21" ht="15" customHeight="1" hidden="1">
      <c r="B83" s="204" t="s">
        <v>1018</v>
      </c>
      <c r="C83" s="467" t="s">
        <v>1019</v>
      </c>
      <c r="D83" s="467"/>
      <c r="E83" s="467"/>
      <c r="F83" s="467"/>
      <c r="G83" s="205">
        <v>0</v>
      </c>
      <c r="H83" s="205">
        <v>0</v>
      </c>
      <c r="I83" s="468">
        <v>0</v>
      </c>
      <c r="J83" s="468"/>
      <c r="K83" s="205">
        <v>0</v>
      </c>
      <c r="L83" s="205">
        <v>0</v>
      </c>
      <c r="M83" s="205">
        <v>0</v>
      </c>
      <c r="N83" s="205">
        <v>5221.11</v>
      </c>
      <c r="O83" s="468">
        <v>5221.11</v>
      </c>
      <c r="P83" s="468"/>
      <c r="Q83" s="468"/>
      <c r="R83" s="205">
        <v>0</v>
      </c>
      <c r="S83" s="205">
        <v>5221.11</v>
      </c>
      <c r="T83" s="205">
        <v>-5221.11</v>
      </c>
      <c r="U83" s="232"/>
    </row>
    <row r="84" spans="2:21" ht="15" customHeight="1" hidden="1">
      <c r="B84" s="204" t="s">
        <v>775</v>
      </c>
      <c r="C84" s="467" t="s">
        <v>776</v>
      </c>
      <c r="D84" s="467"/>
      <c r="E84" s="467"/>
      <c r="F84" s="467"/>
      <c r="G84" s="205">
        <v>0</v>
      </c>
      <c r="H84" s="205">
        <v>0</v>
      </c>
      <c r="I84" s="468">
        <v>0</v>
      </c>
      <c r="J84" s="468"/>
      <c r="K84" s="205">
        <v>0</v>
      </c>
      <c r="L84" s="205">
        <v>0</v>
      </c>
      <c r="M84" s="205">
        <v>28200.71</v>
      </c>
      <c r="N84" s="205">
        <v>-314817.77</v>
      </c>
      <c r="O84" s="468">
        <v>-286617.06</v>
      </c>
      <c r="P84" s="468"/>
      <c r="Q84" s="468"/>
      <c r="R84" s="205">
        <v>83953.54</v>
      </c>
      <c r="S84" s="205">
        <v>-202663.52</v>
      </c>
      <c r="T84" s="205">
        <v>202663.52</v>
      </c>
      <c r="U84" s="232"/>
    </row>
    <row r="85" spans="2:21" ht="15" customHeight="1" hidden="1">
      <c r="B85" s="204" t="s">
        <v>988</v>
      </c>
      <c r="C85" s="467" t="s">
        <v>752</v>
      </c>
      <c r="D85" s="467"/>
      <c r="E85" s="467"/>
      <c r="F85" s="467"/>
      <c r="G85" s="205">
        <v>0</v>
      </c>
      <c r="H85" s="205">
        <v>0</v>
      </c>
      <c r="I85" s="468">
        <v>0</v>
      </c>
      <c r="J85" s="468"/>
      <c r="K85" s="205">
        <v>0</v>
      </c>
      <c r="L85" s="205">
        <v>0</v>
      </c>
      <c r="M85" s="205">
        <v>1750</v>
      </c>
      <c r="N85" s="205">
        <v>-3500</v>
      </c>
      <c r="O85" s="468">
        <v>-1750</v>
      </c>
      <c r="P85" s="468"/>
      <c r="Q85" s="468"/>
      <c r="R85" s="205">
        <v>1750</v>
      </c>
      <c r="S85" s="205">
        <v>0</v>
      </c>
      <c r="T85" s="205">
        <v>0</v>
      </c>
      <c r="U85" s="232"/>
    </row>
    <row r="86" spans="2:21" ht="15" customHeight="1" hidden="1">
      <c r="B86" s="204" t="s">
        <v>989</v>
      </c>
      <c r="C86" s="467" t="s">
        <v>990</v>
      </c>
      <c r="D86" s="467"/>
      <c r="E86" s="467"/>
      <c r="F86" s="467"/>
      <c r="G86" s="205">
        <v>0</v>
      </c>
      <c r="H86" s="205">
        <v>0</v>
      </c>
      <c r="I86" s="468">
        <v>0</v>
      </c>
      <c r="J86" s="468"/>
      <c r="K86" s="205">
        <v>0</v>
      </c>
      <c r="L86" s="205">
        <v>0</v>
      </c>
      <c r="M86" s="205">
        <v>-1440</v>
      </c>
      <c r="N86" s="205">
        <v>160</v>
      </c>
      <c r="O86" s="468">
        <v>-1280</v>
      </c>
      <c r="P86" s="468"/>
      <c r="Q86" s="468"/>
      <c r="R86" s="205">
        <v>3360</v>
      </c>
      <c r="S86" s="205">
        <v>2080</v>
      </c>
      <c r="T86" s="205">
        <v>-2080</v>
      </c>
      <c r="U86" s="232"/>
    </row>
    <row r="87" spans="2:21" ht="15" customHeight="1" hidden="1">
      <c r="B87" s="204" t="s">
        <v>777</v>
      </c>
      <c r="C87" s="467" t="s">
        <v>760</v>
      </c>
      <c r="D87" s="467"/>
      <c r="E87" s="467"/>
      <c r="F87" s="467"/>
      <c r="G87" s="205">
        <v>0</v>
      </c>
      <c r="H87" s="205">
        <v>0</v>
      </c>
      <c r="I87" s="468">
        <v>0</v>
      </c>
      <c r="J87" s="468"/>
      <c r="K87" s="205">
        <v>0</v>
      </c>
      <c r="L87" s="205">
        <v>0</v>
      </c>
      <c r="M87" s="205">
        <v>27890.71</v>
      </c>
      <c r="N87" s="205">
        <v>-311477.77</v>
      </c>
      <c r="O87" s="468">
        <v>-283587.06</v>
      </c>
      <c r="P87" s="468"/>
      <c r="Q87" s="468"/>
      <c r="R87" s="205">
        <v>78843.54</v>
      </c>
      <c r="S87" s="205">
        <v>-204743.52</v>
      </c>
      <c r="T87" s="205">
        <v>204743.52</v>
      </c>
      <c r="U87" s="232"/>
    </row>
    <row r="88" spans="2:21" ht="15" customHeight="1" hidden="1">
      <c r="B88" s="204" t="s">
        <v>778</v>
      </c>
      <c r="C88" s="467" t="s">
        <v>779</v>
      </c>
      <c r="D88" s="467"/>
      <c r="E88" s="467"/>
      <c r="F88" s="467"/>
      <c r="G88" s="205">
        <v>0</v>
      </c>
      <c r="H88" s="205">
        <v>0</v>
      </c>
      <c r="I88" s="468">
        <v>0</v>
      </c>
      <c r="J88" s="468"/>
      <c r="K88" s="205">
        <v>0</v>
      </c>
      <c r="L88" s="205">
        <v>0</v>
      </c>
      <c r="M88" s="205">
        <v>0</v>
      </c>
      <c r="N88" s="205">
        <v>0</v>
      </c>
      <c r="O88" s="468">
        <v>0</v>
      </c>
      <c r="P88" s="468"/>
      <c r="Q88" s="468"/>
      <c r="R88" s="205">
        <v>124</v>
      </c>
      <c r="S88" s="205">
        <v>124</v>
      </c>
      <c r="T88" s="205">
        <v>-124</v>
      </c>
      <c r="U88" s="232"/>
    </row>
    <row r="89" spans="2:21" ht="15" customHeight="1" hidden="1">
      <c r="B89" s="204" t="s">
        <v>780</v>
      </c>
      <c r="C89" s="467" t="s">
        <v>781</v>
      </c>
      <c r="D89" s="467"/>
      <c r="E89" s="467"/>
      <c r="F89" s="467"/>
      <c r="G89" s="205">
        <v>0</v>
      </c>
      <c r="H89" s="205">
        <v>0</v>
      </c>
      <c r="I89" s="468">
        <v>0</v>
      </c>
      <c r="J89" s="468"/>
      <c r="K89" s="205">
        <v>0</v>
      </c>
      <c r="L89" s="205">
        <v>0</v>
      </c>
      <c r="M89" s="205">
        <v>0</v>
      </c>
      <c r="N89" s="205">
        <v>0</v>
      </c>
      <c r="O89" s="468">
        <v>0</v>
      </c>
      <c r="P89" s="468"/>
      <c r="Q89" s="468"/>
      <c r="R89" s="205">
        <v>124</v>
      </c>
      <c r="S89" s="205">
        <v>124</v>
      </c>
      <c r="T89" s="205">
        <v>-124</v>
      </c>
      <c r="U89" s="232"/>
    </row>
    <row r="90" spans="2:21" ht="15" customHeight="1" hidden="1">
      <c r="B90" s="204" t="s">
        <v>991</v>
      </c>
      <c r="C90" s="467" t="s">
        <v>992</v>
      </c>
      <c r="D90" s="467"/>
      <c r="E90" s="467"/>
      <c r="F90" s="467"/>
      <c r="G90" s="205">
        <v>0</v>
      </c>
      <c r="H90" s="205">
        <v>0</v>
      </c>
      <c r="I90" s="468">
        <v>0</v>
      </c>
      <c r="J90" s="468"/>
      <c r="K90" s="205">
        <v>0</v>
      </c>
      <c r="L90" s="205">
        <v>0</v>
      </c>
      <c r="M90" s="205">
        <v>0</v>
      </c>
      <c r="N90" s="205">
        <v>0</v>
      </c>
      <c r="O90" s="468">
        <v>0</v>
      </c>
      <c r="P90" s="468"/>
      <c r="Q90" s="468"/>
      <c r="R90" s="205">
        <v>2177</v>
      </c>
      <c r="S90" s="205">
        <v>2177</v>
      </c>
      <c r="T90" s="205">
        <v>-2177</v>
      </c>
      <c r="U90" s="232"/>
    </row>
    <row r="91" spans="2:21" ht="15" customHeight="1" hidden="1">
      <c r="B91" s="204" t="s">
        <v>993</v>
      </c>
      <c r="C91" s="467" t="s">
        <v>789</v>
      </c>
      <c r="D91" s="467"/>
      <c r="E91" s="467"/>
      <c r="F91" s="467"/>
      <c r="G91" s="205">
        <v>0</v>
      </c>
      <c r="H91" s="205">
        <v>0</v>
      </c>
      <c r="I91" s="468">
        <v>0</v>
      </c>
      <c r="J91" s="468"/>
      <c r="K91" s="205">
        <v>0</v>
      </c>
      <c r="L91" s="205">
        <v>0</v>
      </c>
      <c r="M91" s="205">
        <v>0</v>
      </c>
      <c r="N91" s="205">
        <v>0</v>
      </c>
      <c r="O91" s="468">
        <v>0</v>
      </c>
      <c r="P91" s="468"/>
      <c r="Q91" s="468"/>
      <c r="R91" s="205">
        <v>2177</v>
      </c>
      <c r="S91" s="205">
        <v>2177</v>
      </c>
      <c r="T91" s="205">
        <v>-2177</v>
      </c>
      <c r="U91" s="232"/>
    </row>
    <row r="92" spans="2:21" ht="15" customHeight="1" hidden="1">
      <c r="B92" s="204" t="s">
        <v>782</v>
      </c>
      <c r="C92" s="467" t="s">
        <v>783</v>
      </c>
      <c r="D92" s="467"/>
      <c r="E92" s="467"/>
      <c r="F92" s="467"/>
      <c r="G92" s="205">
        <v>0</v>
      </c>
      <c r="H92" s="205">
        <v>0</v>
      </c>
      <c r="I92" s="468">
        <v>0</v>
      </c>
      <c r="J92" s="468"/>
      <c r="K92" s="205">
        <v>0</v>
      </c>
      <c r="L92" s="205">
        <v>0</v>
      </c>
      <c r="M92" s="205">
        <v>0</v>
      </c>
      <c r="N92" s="205">
        <v>-112.81</v>
      </c>
      <c r="O92" s="468">
        <v>-112.81</v>
      </c>
      <c r="P92" s="468"/>
      <c r="Q92" s="468"/>
      <c r="R92" s="205">
        <v>12.81</v>
      </c>
      <c r="S92" s="205">
        <v>-100</v>
      </c>
      <c r="T92" s="205">
        <v>100</v>
      </c>
      <c r="U92" s="232"/>
    </row>
    <row r="93" spans="2:21" ht="15" customHeight="1" hidden="1">
      <c r="B93" s="204" t="s">
        <v>1020</v>
      </c>
      <c r="C93" s="467" t="s">
        <v>1021</v>
      </c>
      <c r="D93" s="467"/>
      <c r="E93" s="467"/>
      <c r="F93" s="467"/>
      <c r="G93" s="205">
        <v>0</v>
      </c>
      <c r="H93" s="205">
        <v>0</v>
      </c>
      <c r="I93" s="468">
        <v>0</v>
      </c>
      <c r="J93" s="468"/>
      <c r="K93" s="205">
        <v>0</v>
      </c>
      <c r="L93" s="205">
        <v>0</v>
      </c>
      <c r="M93" s="205">
        <v>0</v>
      </c>
      <c r="N93" s="205">
        <v>-12.81</v>
      </c>
      <c r="O93" s="468">
        <v>-12.81</v>
      </c>
      <c r="P93" s="468"/>
      <c r="Q93" s="468"/>
      <c r="R93" s="205">
        <v>12.81</v>
      </c>
      <c r="S93" s="205">
        <v>0</v>
      </c>
      <c r="T93" s="205">
        <v>0</v>
      </c>
      <c r="U93" s="232"/>
    </row>
    <row r="94" spans="2:21" ht="15" customHeight="1" hidden="1">
      <c r="B94" s="204" t="s">
        <v>784</v>
      </c>
      <c r="C94" s="467" t="s">
        <v>785</v>
      </c>
      <c r="D94" s="467"/>
      <c r="E94" s="467"/>
      <c r="F94" s="467"/>
      <c r="G94" s="205">
        <v>0</v>
      </c>
      <c r="H94" s="205">
        <v>0</v>
      </c>
      <c r="I94" s="468">
        <v>0</v>
      </c>
      <c r="J94" s="468"/>
      <c r="K94" s="205">
        <v>0</v>
      </c>
      <c r="L94" s="205">
        <v>0</v>
      </c>
      <c r="M94" s="205">
        <v>0</v>
      </c>
      <c r="N94" s="205">
        <v>-100</v>
      </c>
      <c r="O94" s="468">
        <v>-100</v>
      </c>
      <c r="P94" s="468"/>
      <c r="Q94" s="468"/>
      <c r="R94" s="205">
        <v>0</v>
      </c>
      <c r="S94" s="205">
        <v>-100</v>
      </c>
      <c r="T94" s="205">
        <v>100</v>
      </c>
      <c r="U94" s="232"/>
    </row>
    <row r="95" spans="2:21" ht="15" customHeight="1" hidden="1">
      <c r="B95" s="204" t="s">
        <v>786</v>
      </c>
      <c r="C95" s="467" t="s">
        <v>787</v>
      </c>
      <c r="D95" s="467"/>
      <c r="E95" s="467"/>
      <c r="F95" s="467"/>
      <c r="G95" s="205">
        <v>0</v>
      </c>
      <c r="H95" s="205">
        <v>0</v>
      </c>
      <c r="I95" s="468">
        <v>0</v>
      </c>
      <c r="J95" s="468"/>
      <c r="K95" s="205">
        <v>0</v>
      </c>
      <c r="L95" s="205">
        <v>0</v>
      </c>
      <c r="M95" s="205">
        <v>0</v>
      </c>
      <c r="N95" s="205">
        <v>0</v>
      </c>
      <c r="O95" s="468">
        <v>0</v>
      </c>
      <c r="P95" s="468"/>
      <c r="Q95" s="468"/>
      <c r="R95" s="205">
        <v>3285</v>
      </c>
      <c r="S95" s="205">
        <v>3285</v>
      </c>
      <c r="T95" s="205">
        <v>-3285</v>
      </c>
      <c r="U95" s="232"/>
    </row>
    <row r="96" spans="2:21" ht="15" customHeight="1" hidden="1">
      <c r="B96" s="204" t="s">
        <v>994</v>
      </c>
      <c r="C96" s="467" t="s">
        <v>995</v>
      </c>
      <c r="D96" s="467"/>
      <c r="E96" s="467"/>
      <c r="F96" s="467"/>
      <c r="G96" s="205">
        <v>0</v>
      </c>
      <c r="H96" s="205">
        <v>0</v>
      </c>
      <c r="I96" s="468">
        <v>0</v>
      </c>
      <c r="J96" s="468"/>
      <c r="K96" s="205">
        <v>0</v>
      </c>
      <c r="L96" s="205">
        <v>0</v>
      </c>
      <c r="M96" s="205">
        <v>0</v>
      </c>
      <c r="N96" s="205">
        <v>0</v>
      </c>
      <c r="O96" s="468">
        <v>0</v>
      </c>
      <c r="P96" s="468"/>
      <c r="Q96" s="468"/>
      <c r="R96" s="205">
        <v>3285</v>
      </c>
      <c r="S96" s="205">
        <v>3285</v>
      </c>
      <c r="T96" s="205">
        <v>-3285</v>
      </c>
      <c r="U96" s="232"/>
    </row>
    <row r="97" spans="2:21" ht="15" customHeight="1" hidden="1">
      <c r="B97" s="204" t="s">
        <v>794</v>
      </c>
      <c r="C97" s="467" t="s">
        <v>682</v>
      </c>
      <c r="D97" s="467"/>
      <c r="E97" s="467"/>
      <c r="F97" s="467"/>
      <c r="G97" s="205">
        <v>0</v>
      </c>
      <c r="H97" s="205">
        <v>0</v>
      </c>
      <c r="I97" s="468">
        <v>0</v>
      </c>
      <c r="J97" s="468"/>
      <c r="K97" s="205">
        <v>0</v>
      </c>
      <c r="L97" s="205">
        <v>0</v>
      </c>
      <c r="M97" s="205">
        <v>0</v>
      </c>
      <c r="N97" s="205">
        <v>0</v>
      </c>
      <c r="O97" s="468">
        <v>0</v>
      </c>
      <c r="P97" s="468"/>
      <c r="Q97" s="468"/>
      <c r="R97" s="205">
        <v>157</v>
      </c>
      <c r="S97" s="205">
        <v>157</v>
      </c>
      <c r="T97" s="205">
        <v>-157</v>
      </c>
      <c r="U97" s="232"/>
    </row>
    <row r="98" spans="2:21" ht="15" customHeight="1" hidden="1">
      <c r="B98" s="204" t="s">
        <v>795</v>
      </c>
      <c r="C98" s="467" t="s">
        <v>779</v>
      </c>
      <c r="D98" s="467"/>
      <c r="E98" s="467"/>
      <c r="F98" s="467"/>
      <c r="G98" s="205">
        <v>0</v>
      </c>
      <c r="H98" s="205">
        <v>0</v>
      </c>
      <c r="I98" s="468">
        <v>0</v>
      </c>
      <c r="J98" s="468"/>
      <c r="K98" s="205">
        <v>0</v>
      </c>
      <c r="L98" s="205">
        <v>0</v>
      </c>
      <c r="M98" s="205">
        <v>0</v>
      </c>
      <c r="N98" s="205">
        <v>0</v>
      </c>
      <c r="O98" s="468">
        <v>0</v>
      </c>
      <c r="P98" s="468"/>
      <c r="Q98" s="468"/>
      <c r="R98" s="205">
        <v>157</v>
      </c>
      <c r="S98" s="205">
        <v>157</v>
      </c>
      <c r="T98" s="205">
        <v>-157</v>
      </c>
      <c r="U98" s="232"/>
    </row>
    <row r="99" spans="2:21" ht="15" customHeight="1" hidden="1">
      <c r="B99" s="204" t="s">
        <v>796</v>
      </c>
      <c r="C99" s="467" t="s">
        <v>797</v>
      </c>
      <c r="D99" s="467"/>
      <c r="E99" s="467"/>
      <c r="F99" s="467"/>
      <c r="G99" s="205">
        <v>0</v>
      </c>
      <c r="H99" s="205">
        <v>0</v>
      </c>
      <c r="I99" s="468">
        <v>0</v>
      </c>
      <c r="J99" s="468"/>
      <c r="K99" s="205">
        <v>0</v>
      </c>
      <c r="L99" s="205">
        <v>0</v>
      </c>
      <c r="M99" s="205">
        <v>0</v>
      </c>
      <c r="N99" s="205">
        <v>0</v>
      </c>
      <c r="O99" s="468">
        <v>0</v>
      </c>
      <c r="P99" s="468"/>
      <c r="Q99" s="468"/>
      <c r="R99" s="205">
        <v>157</v>
      </c>
      <c r="S99" s="205">
        <v>157</v>
      </c>
      <c r="T99" s="205">
        <v>-157</v>
      </c>
      <c r="U99" s="232"/>
    </row>
    <row r="100" spans="2:21" ht="15" customHeight="1" hidden="1">
      <c r="B100" s="204" t="s">
        <v>798</v>
      </c>
      <c r="C100" s="467" t="s">
        <v>799</v>
      </c>
      <c r="D100" s="467"/>
      <c r="E100" s="467"/>
      <c r="F100" s="467"/>
      <c r="G100" s="205">
        <v>4920000</v>
      </c>
      <c r="H100" s="205">
        <v>0</v>
      </c>
      <c r="I100" s="468">
        <v>0</v>
      </c>
      <c r="J100" s="468"/>
      <c r="K100" s="205">
        <v>0</v>
      </c>
      <c r="L100" s="205">
        <v>4920000</v>
      </c>
      <c r="M100" s="205">
        <v>0</v>
      </c>
      <c r="N100" s="205">
        <v>-649</v>
      </c>
      <c r="O100" s="468">
        <v>-649</v>
      </c>
      <c r="P100" s="468"/>
      <c r="Q100" s="468"/>
      <c r="R100" s="205">
        <v>649</v>
      </c>
      <c r="S100" s="205">
        <v>0</v>
      </c>
      <c r="T100" s="205">
        <v>4920000</v>
      </c>
      <c r="U100" s="232"/>
    </row>
    <row r="101" spans="2:21" ht="15" customHeight="1" hidden="1">
      <c r="B101" s="204" t="s">
        <v>800</v>
      </c>
      <c r="C101" s="467" t="s">
        <v>801</v>
      </c>
      <c r="D101" s="467"/>
      <c r="E101" s="467"/>
      <c r="F101" s="467"/>
      <c r="G101" s="205">
        <v>4910000</v>
      </c>
      <c r="H101" s="205">
        <v>0</v>
      </c>
      <c r="I101" s="468">
        <v>0</v>
      </c>
      <c r="J101" s="468"/>
      <c r="K101" s="205">
        <v>0</v>
      </c>
      <c r="L101" s="205">
        <v>4910000</v>
      </c>
      <c r="M101" s="205">
        <v>0</v>
      </c>
      <c r="N101" s="205">
        <v>-649</v>
      </c>
      <c r="O101" s="468">
        <v>-649</v>
      </c>
      <c r="P101" s="468"/>
      <c r="Q101" s="468"/>
      <c r="R101" s="205">
        <v>649</v>
      </c>
      <c r="S101" s="205">
        <v>0</v>
      </c>
      <c r="T101" s="205">
        <v>4910000</v>
      </c>
      <c r="U101" s="232"/>
    </row>
    <row r="102" spans="2:21" ht="15" customHeight="1" hidden="1">
      <c r="B102" s="204" t="s">
        <v>1005</v>
      </c>
      <c r="C102" s="467" t="s">
        <v>654</v>
      </c>
      <c r="D102" s="467"/>
      <c r="E102" s="467"/>
      <c r="F102" s="467"/>
      <c r="G102" s="205">
        <v>0</v>
      </c>
      <c r="H102" s="205">
        <v>0</v>
      </c>
      <c r="I102" s="468">
        <v>0</v>
      </c>
      <c r="J102" s="468"/>
      <c r="K102" s="205">
        <v>0</v>
      </c>
      <c r="L102" s="205">
        <v>0</v>
      </c>
      <c r="M102" s="205">
        <v>0</v>
      </c>
      <c r="N102" s="205">
        <v>-649</v>
      </c>
      <c r="O102" s="468">
        <v>-649</v>
      </c>
      <c r="P102" s="468"/>
      <c r="Q102" s="468"/>
      <c r="R102" s="205">
        <v>649</v>
      </c>
      <c r="S102" s="205">
        <v>0</v>
      </c>
      <c r="T102" s="205">
        <v>0</v>
      </c>
      <c r="U102" s="232"/>
    </row>
    <row r="103" spans="2:21" ht="15" customHeight="1" hidden="1">
      <c r="B103" s="204" t="s">
        <v>1006</v>
      </c>
      <c r="C103" s="467" t="s">
        <v>1007</v>
      </c>
      <c r="D103" s="467"/>
      <c r="E103" s="467"/>
      <c r="F103" s="467"/>
      <c r="G103" s="205">
        <v>0</v>
      </c>
      <c r="H103" s="205">
        <v>0</v>
      </c>
      <c r="I103" s="468">
        <v>0</v>
      </c>
      <c r="J103" s="468"/>
      <c r="K103" s="205">
        <v>0</v>
      </c>
      <c r="L103" s="205">
        <v>0</v>
      </c>
      <c r="M103" s="205">
        <v>0</v>
      </c>
      <c r="N103" s="205">
        <v>-649</v>
      </c>
      <c r="O103" s="468">
        <v>-649</v>
      </c>
      <c r="P103" s="468"/>
      <c r="Q103" s="468"/>
      <c r="R103" s="205">
        <v>649</v>
      </c>
      <c r="S103" s="205">
        <v>0</v>
      </c>
      <c r="T103" s="205">
        <v>0</v>
      </c>
      <c r="U103" s="232"/>
    </row>
    <row r="104" spans="2:21" ht="15" customHeight="1" hidden="1">
      <c r="B104" s="204" t="s">
        <v>1008</v>
      </c>
      <c r="C104" s="467" t="s">
        <v>1009</v>
      </c>
      <c r="D104" s="467"/>
      <c r="E104" s="467"/>
      <c r="F104" s="467"/>
      <c r="G104" s="205">
        <v>0</v>
      </c>
      <c r="H104" s="205">
        <v>0</v>
      </c>
      <c r="I104" s="468">
        <v>0</v>
      </c>
      <c r="J104" s="468"/>
      <c r="K104" s="205">
        <v>0</v>
      </c>
      <c r="L104" s="205">
        <v>0</v>
      </c>
      <c r="M104" s="205">
        <v>0</v>
      </c>
      <c r="N104" s="205">
        <v>-649</v>
      </c>
      <c r="O104" s="468">
        <v>-649</v>
      </c>
      <c r="P104" s="468"/>
      <c r="Q104" s="468"/>
      <c r="R104" s="205">
        <v>649</v>
      </c>
      <c r="S104" s="205">
        <v>0</v>
      </c>
      <c r="T104" s="205">
        <v>0</v>
      </c>
      <c r="U104" s="232"/>
    </row>
    <row r="105" spans="2:21" ht="15.75" customHeight="1" hidden="1">
      <c r="B105" s="214" t="s">
        <v>802</v>
      </c>
      <c r="C105" s="488" t="s">
        <v>803</v>
      </c>
      <c r="D105" s="488"/>
      <c r="E105" s="488"/>
      <c r="F105" s="488"/>
      <c r="G105" s="247">
        <v>10000</v>
      </c>
      <c r="H105" s="247">
        <v>0</v>
      </c>
      <c r="I105" s="489">
        <v>0</v>
      </c>
      <c r="J105" s="489"/>
      <c r="K105" s="247">
        <v>0</v>
      </c>
      <c r="L105" s="247">
        <v>10000</v>
      </c>
      <c r="M105" s="247">
        <v>0</v>
      </c>
      <c r="N105" s="247">
        <v>0</v>
      </c>
      <c r="O105" s="489">
        <v>0</v>
      </c>
      <c r="P105" s="489"/>
      <c r="Q105" s="489"/>
      <c r="R105" s="247">
        <v>0</v>
      </c>
      <c r="S105" s="247">
        <v>0</v>
      </c>
      <c r="T105" s="247">
        <v>10000</v>
      </c>
      <c r="U105" s="248"/>
    </row>
    <row r="106" spans="2:21" ht="15" customHeight="1" hidden="1">
      <c r="B106" s="249"/>
      <c r="C106" s="471" t="s">
        <v>804</v>
      </c>
      <c r="D106" s="471"/>
      <c r="E106" s="471"/>
      <c r="F106" s="471"/>
      <c r="G106" s="205">
        <v>153031000</v>
      </c>
      <c r="H106" s="205">
        <v>65000000</v>
      </c>
      <c r="I106" s="468">
        <v>0</v>
      </c>
      <c r="J106" s="468"/>
      <c r="K106" s="205">
        <v>0</v>
      </c>
      <c r="L106" s="205">
        <v>88031000</v>
      </c>
      <c r="M106" s="205">
        <v>83306.19</v>
      </c>
      <c r="N106" s="205">
        <v>-534062.9</v>
      </c>
      <c r="O106" s="468">
        <v>-450756.71</v>
      </c>
      <c r="P106" s="468"/>
      <c r="Q106" s="468"/>
      <c r="R106" s="205">
        <v>5523375.08</v>
      </c>
      <c r="S106" s="205">
        <v>5072618.37</v>
      </c>
      <c r="T106" s="205">
        <v>82958381.63</v>
      </c>
      <c r="U106" s="232"/>
    </row>
    <row r="107" spans="2:21" ht="15.75" customHeight="1" hidden="1">
      <c r="B107" s="249"/>
      <c r="C107" s="472" t="s">
        <v>805</v>
      </c>
      <c r="D107" s="472"/>
      <c r="E107" s="472"/>
      <c r="F107" s="472"/>
      <c r="G107" s="216">
        <v>153031000</v>
      </c>
      <c r="H107" s="216">
        <v>65000000</v>
      </c>
      <c r="I107" s="473">
        <v>0</v>
      </c>
      <c r="J107" s="473"/>
      <c r="K107" s="216">
        <v>0</v>
      </c>
      <c r="L107" s="216">
        <v>88031000</v>
      </c>
      <c r="M107" s="216">
        <v>83306.19</v>
      </c>
      <c r="N107" s="216">
        <v>-534062.9</v>
      </c>
      <c r="O107" s="473">
        <v>-450756.71</v>
      </c>
      <c r="P107" s="473"/>
      <c r="Q107" s="473"/>
      <c r="R107" s="216">
        <v>5523375.08</v>
      </c>
      <c r="S107" s="216">
        <v>5072618.37</v>
      </c>
      <c r="T107" s="216">
        <v>82958381.63</v>
      </c>
      <c r="U107" s="250"/>
    </row>
    <row r="108" spans="2:20" ht="15" customHeight="1" hidden="1">
      <c r="B108" s="474" t="s">
        <v>806</v>
      </c>
      <c r="C108" s="474"/>
      <c r="D108" s="474"/>
      <c r="E108" s="474"/>
      <c r="F108" s="474"/>
      <c r="G108" s="474"/>
      <c r="H108" s="474"/>
      <c r="I108" s="474"/>
      <c r="J108" s="474"/>
      <c r="K108" s="474"/>
      <c r="L108" s="474"/>
      <c r="M108" s="474"/>
      <c r="N108" s="474"/>
      <c r="O108" s="474"/>
      <c r="P108" s="474"/>
      <c r="Q108" s="474"/>
      <c r="R108" s="474"/>
      <c r="S108" s="474"/>
      <c r="T108" s="474"/>
    </row>
    <row r="109" spans="19:21" ht="15">
      <c r="S109" s="220">
        <f>SUM(S10:S44)</f>
        <v>25450824.289999995</v>
      </c>
      <c r="T109" s="219"/>
      <c r="U109" s="220" t="e">
        <f>SUM(U11:U44)</f>
        <v>#REF!</v>
      </c>
    </row>
  </sheetData>
  <sheetProtection selectLockedCells="1" selectUnlockedCells="1"/>
  <mergeCells count="317">
    <mergeCell ref="B108:T108"/>
    <mergeCell ref="C106:F106"/>
    <mergeCell ref="I106:J106"/>
    <mergeCell ref="O106:Q106"/>
    <mergeCell ref="C107:F107"/>
    <mergeCell ref="I107:J107"/>
    <mergeCell ref="O107:Q107"/>
    <mergeCell ref="C104:F104"/>
    <mergeCell ref="I104:J104"/>
    <mergeCell ref="O104:Q104"/>
    <mergeCell ref="C105:F105"/>
    <mergeCell ref="I105:J105"/>
    <mergeCell ref="O105:Q105"/>
    <mergeCell ref="C102:F102"/>
    <mergeCell ref="I102:J102"/>
    <mergeCell ref="O102:Q102"/>
    <mergeCell ref="C103:F103"/>
    <mergeCell ref="I103:J103"/>
    <mergeCell ref="O103:Q103"/>
    <mergeCell ref="C100:F100"/>
    <mergeCell ref="I100:J100"/>
    <mergeCell ref="O100:Q100"/>
    <mergeCell ref="C101:F101"/>
    <mergeCell ref="I101:J101"/>
    <mergeCell ref="O101:Q101"/>
    <mergeCell ref="C98:F98"/>
    <mergeCell ref="I98:J98"/>
    <mergeCell ref="O98:Q98"/>
    <mergeCell ref="C99:F99"/>
    <mergeCell ref="I99:J99"/>
    <mergeCell ref="O99:Q99"/>
    <mergeCell ref="C96:F96"/>
    <mergeCell ref="I96:J96"/>
    <mergeCell ref="O96:Q96"/>
    <mergeCell ref="C97:F97"/>
    <mergeCell ref="I97:J97"/>
    <mergeCell ref="O97:Q97"/>
    <mergeCell ref="C94:F94"/>
    <mergeCell ref="I94:J94"/>
    <mergeCell ref="O94:Q94"/>
    <mergeCell ref="C95:F95"/>
    <mergeCell ref="I95:J95"/>
    <mergeCell ref="O95:Q95"/>
    <mergeCell ref="C92:F92"/>
    <mergeCell ref="I92:J92"/>
    <mergeCell ref="O92:Q92"/>
    <mergeCell ref="C93:F93"/>
    <mergeCell ref="I93:J93"/>
    <mergeCell ref="O93:Q93"/>
    <mergeCell ref="C90:F90"/>
    <mergeCell ref="I90:J90"/>
    <mergeCell ref="O90:Q90"/>
    <mergeCell ref="C91:F91"/>
    <mergeCell ref="I91:J91"/>
    <mergeCell ref="O91:Q91"/>
    <mergeCell ref="C88:F88"/>
    <mergeCell ref="I88:J88"/>
    <mergeCell ref="O88:Q88"/>
    <mergeCell ref="C89:F89"/>
    <mergeCell ref="I89:J89"/>
    <mergeCell ref="O89:Q89"/>
    <mergeCell ref="C86:F86"/>
    <mergeCell ref="I86:J86"/>
    <mergeCell ref="O86:Q86"/>
    <mergeCell ref="C87:F87"/>
    <mergeCell ref="I87:J87"/>
    <mergeCell ref="O87:Q87"/>
    <mergeCell ref="C84:F84"/>
    <mergeCell ref="I84:J84"/>
    <mergeCell ref="O84:Q84"/>
    <mergeCell ref="C85:F85"/>
    <mergeCell ref="I85:J85"/>
    <mergeCell ref="O85:Q85"/>
    <mergeCell ref="C82:F82"/>
    <mergeCell ref="I82:J82"/>
    <mergeCell ref="O82:Q82"/>
    <mergeCell ref="C83:F83"/>
    <mergeCell ref="I83:J83"/>
    <mergeCell ref="O83:Q83"/>
    <mergeCell ref="C80:F80"/>
    <mergeCell ref="I80:J80"/>
    <mergeCell ref="O80:Q80"/>
    <mergeCell ref="C81:F81"/>
    <mergeCell ref="I81:J81"/>
    <mergeCell ref="O81:Q81"/>
    <mergeCell ref="C78:F78"/>
    <mergeCell ref="I78:J78"/>
    <mergeCell ref="O78:Q78"/>
    <mergeCell ref="C79:F79"/>
    <mergeCell ref="I79:J79"/>
    <mergeCell ref="O79:Q79"/>
    <mergeCell ref="C76:F76"/>
    <mergeCell ref="I76:J76"/>
    <mergeCell ref="O76:Q76"/>
    <mergeCell ref="C77:F77"/>
    <mergeCell ref="I77:J77"/>
    <mergeCell ref="O77:Q77"/>
    <mergeCell ref="C74:F74"/>
    <mergeCell ref="I74:J74"/>
    <mergeCell ref="O74:Q74"/>
    <mergeCell ref="C75:F75"/>
    <mergeCell ref="I75:J75"/>
    <mergeCell ref="O75:Q75"/>
    <mergeCell ref="C72:F72"/>
    <mergeCell ref="I72:J72"/>
    <mergeCell ref="O72:Q72"/>
    <mergeCell ref="C73:F73"/>
    <mergeCell ref="I73:J73"/>
    <mergeCell ref="O73:Q73"/>
    <mergeCell ref="C70:F70"/>
    <mergeCell ref="I70:J70"/>
    <mergeCell ref="O70:Q70"/>
    <mergeCell ref="C71:F71"/>
    <mergeCell ref="I71:J71"/>
    <mergeCell ref="O71:Q71"/>
    <mergeCell ref="C68:F68"/>
    <mergeCell ref="I68:J68"/>
    <mergeCell ref="O68:Q68"/>
    <mergeCell ref="C69:F69"/>
    <mergeCell ref="I69:J69"/>
    <mergeCell ref="O69:Q69"/>
    <mergeCell ref="C66:F66"/>
    <mergeCell ref="I66:J66"/>
    <mergeCell ref="O66:Q66"/>
    <mergeCell ref="C67:F67"/>
    <mergeCell ref="I67:J67"/>
    <mergeCell ref="O67:Q67"/>
    <mergeCell ref="C64:F64"/>
    <mergeCell ref="I64:J64"/>
    <mergeCell ref="O64:Q64"/>
    <mergeCell ref="C65:F65"/>
    <mergeCell ref="I65:J65"/>
    <mergeCell ref="O65:Q65"/>
    <mergeCell ref="C62:F62"/>
    <mergeCell ref="I62:J62"/>
    <mergeCell ref="O62:Q62"/>
    <mergeCell ref="C63:F63"/>
    <mergeCell ref="I63:J63"/>
    <mergeCell ref="O63:Q63"/>
    <mergeCell ref="C60:F60"/>
    <mergeCell ref="I60:J60"/>
    <mergeCell ref="O60:Q60"/>
    <mergeCell ref="C61:F61"/>
    <mergeCell ref="I61:J61"/>
    <mergeCell ref="O61:Q61"/>
    <mergeCell ref="C58:F58"/>
    <mergeCell ref="I58:J58"/>
    <mergeCell ref="O58:Q58"/>
    <mergeCell ref="C59:F59"/>
    <mergeCell ref="I59:J59"/>
    <mergeCell ref="O59:Q59"/>
    <mergeCell ref="C56:F56"/>
    <mergeCell ref="I56:J56"/>
    <mergeCell ref="O56:Q56"/>
    <mergeCell ref="C57:F57"/>
    <mergeCell ref="I57:J57"/>
    <mergeCell ref="O57:Q57"/>
    <mergeCell ref="C54:F54"/>
    <mergeCell ref="I54:J54"/>
    <mergeCell ref="O54:Q54"/>
    <mergeCell ref="C55:F55"/>
    <mergeCell ref="I55:J55"/>
    <mergeCell ref="O55:Q55"/>
    <mergeCell ref="C52:F52"/>
    <mergeCell ref="I52:J52"/>
    <mergeCell ref="O52:Q52"/>
    <mergeCell ref="C53:F53"/>
    <mergeCell ref="I53:J53"/>
    <mergeCell ref="O53:Q53"/>
    <mergeCell ref="C50:F50"/>
    <mergeCell ref="I50:J50"/>
    <mergeCell ref="O50:Q50"/>
    <mergeCell ref="C51:F51"/>
    <mergeCell ref="I51:J51"/>
    <mergeCell ref="O51:Q51"/>
    <mergeCell ref="C48:F48"/>
    <mergeCell ref="I48:J48"/>
    <mergeCell ref="O48:Q48"/>
    <mergeCell ref="C49:F49"/>
    <mergeCell ref="I49:J49"/>
    <mergeCell ref="O49:Q49"/>
    <mergeCell ref="C46:F46"/>
    <mergeCell ref="I46:J46"/>
    <mergeCell ref="O46:Q46"/>
    <mergeCell ref="C47:F47"/>
    <mergeCell ref="I47:J47"/>
    <mergeCell ref="O47:Q47"/>
    <mergeCell ref="C44:F44"/>
    <mergeCell ref="I44:J44"/>
    <mergeCell ref="O44:Q44"/>
    <mergeCell ref="C45:F45"/>
    <mergeCell ref="I45:J45"/>
    <mergeCell ref="O45:Q45"/>
    <mergeCell ref="C42:F42"/>
    <mergeCell ref="I42:J42"/>
    <mergeCell ref="O42:Q42"/>
    <mergeCell ref="C43:F43"/>
    <mergeCell ref="I43:J43"/>
    <mergeCell ref="O43:Q43"/>
    <mergeCell ref="C40:F40"/>
    <mergeCell ref="I40:J40"/>
    <mergeCell ref="O40:Q40"/>
    <mergeCell ref="C41:F41"/>
    <mergeCell ref="I41:J41"/>
    <mergeCell ref="O41:Q41"/>
    <mergeCell ref="C38:F38"/>
    <mergeCell ref="I38:J38"/>
    <mergeCell ref="O38:Q38"/>
    <mergeCell ref="C39:F39"/>
    <mergeCell ref="I39:J39"/>
    <mergeCell ref="O39:Q39"/>
    <mergeCell ref="C36:F36"/>
    <mergeCell ref="I36:J36"/>
    <mergeCell ref="O36:Q36"/>
    <mergeCell ref="C37:F37"/>
    <mergeCell ref="I37:J37"/>
    <mergeCell ref="O37:Q37"/>
    <mergeCell ref="C34:F34"/>
    <mergeCell ref="I34:J34"/>
    <mergeCell ref="O34:Q34"/>
    <mergeCell ref="C35:F35"/>
    <mergeCell ref="I35:J35"/>
    <mergeCell ref="O35:Q35"/>
    <mergeCell ref="C32:F32"/>
    <mergeCell ref="I32:J32"/>
    <mergeCell ref="O32:Q32"/>
    <mergeCell ref="C33:F33"/>
    <mergeCell ref="I33:J33"/>
    <mergeCell ref="O33:Q33"/>
    <mergeCell ref="C30:F30"/>
    <mergeCell ref="I30:J30"/>
    <mergeCell ref="O30:Q30"/>
    <mergeCell ref="C31:F31"/>
    <mergeCell ref="I31:J31"/>
    <mergeCell ref="O31:Q31"/>
    <mergeCell ref="C28:F28"/>
    <mergeCell ref="I28:J28"/>
    <mergeCell ref="O28:Q28"/>
    <mergeCell ref="C29:F29"/>
    <mergeCell ref="I29:J29"/>
    <mergeCell ref="O29:Q29"/>
    <mergeCell ref="C26:F26"/>
    <mergeCell ref="I26:J26"/>
    <mergeCell ref="O26:Q26"/>
    <mergeCell ref="C27:F27"/>
    <mergeCell ref="I27:J27"/>
    <mergeCell ref="O27:Q27"/>
    <mergeCell ref="C24:F24"/>
    <mergeCell ref="I24:J24"/>
    <mergeCell ref="O24:Q24"/>
    <mergeCell ref="C25:F25"/>
    <mergeCell ref="I25:J25"/>
    <mergeCell ref="O25:Q25"/>
    <mergeCell ref="C22:F22"/>
    <mergeCell ref="I22:J22"/>
    <mergeCell ref="O22:Q22"/>
    <mergeCell ref="C23:F23"/>
    <mergeCell ref="I23:J23"/>
    <mergeCell ref="O23:Q23"/>
    <mergeCell ref="C20:F20"/>
    <mergeCell ref="I20:J20"/>
    <mergeCell ref="O20:Q20"/>
    <mergeCell ref="C21:F21"/>
    <mergeCell ref="I21:J21"/>
    <mergeCell ref="O21:Q21"/>
    <mergeCell ref="C18:F18"/>
    <mergeCell ref="I18:J18"/>
    <mergeCell ref="O18:Q18"/>
    <mergeCell ref="C19:F19"/>
    <mergeCell ref="I19:J19"/>
    <mergeCell ref="O19:Q19"/>
    <mergeCell ref="C16:F16"/>
    <mergeCell ref="I16:J16"/>
    <mergeCell ref="O16:Q16"/>
    <mergeCell ref="C17:F17"/>
    <mergeCell ref="I17:J17"/>
    <mergeCell ref="O17:Q17"/>
    <mergeCell ref="C14:F14"/>
    <mergeCell ref="I14:J14"/>
    <mergeCell ref="O14:Q14"/>
    <mergeCell ref="C15:F15"/>
    <mergeCell ref="I15:J15"/>
    <mergeCell ref="O15:Q15"/>
    <mergeCell ref="C12:F12"/>
    <mergeCell ref="I12:J12"/>
    <mergeCell ref="O12:Q12"/>
    <mergeCell ref="C13:F13"/>
    <mergeCell ref="I13:J13"/>
    <mergeCell ref="O13:Q13"/>
    <mergeCell ref="C10:F10"/>
    <mergeCell ref="I10:J10"/>
    <mergeCell ref="O10:Q10"/>
    <mergeCell ref="C11:F11"/>
    <mergeCell ref="I11:J11"/>
    <mergeCell ref="O11:Q11"/>
    <mergeCell ref="U7:U9"/>
    <mergeCell ref="G8:J8"/>
    <mergeCell ref="K8:K9"/>
    <mergeCell ref="L8:L9"/>
    <mergeCell ref="M8:Q8"/>
    <mergeCell ref="R8:R9"/>
    <mergeCell ref="S8:S9"/>
    <mergeCell ref="I9:J9"/>
    <mergeCell ref="O9:Q9"/>
    <mergeCell ref="B6:I6"/>
    <mergeCell ref="J6:T6"/>
    <mergeCell ref="B7:B9"/>
    <mergeCell ref="C7:F9"/>
    <mergeCell ref="G7:L7"/>
    <mergeCell ref="M7:S7"/>
    <mergeCell ref="T7:T9"/>
    <mergeCell ref="B1:U1"/>
    <mergeCell ref="B2:U2"/>
    <mergeCell ref="B3:U3"/>
    <mergeCell ref="B4:U4"/>
    <mergeCell ref="B5:C5"/>
    <mergeCell ref="D5:T5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1"/>
  </sheetPr>
  <dimension ref="A1:T27"/>
  <sheetViews>
    <sheetView zoomScalePageLayoutView="0" workbookViewId="0" topLeftCell="A1">
      <selection activeCell="R24" sqref="R24"/>
    </sheetView>
  </sheetViews>
  <sheetFormatPr defaultColWidth="8.7109375" defaultRowHeight="15" customHeight="1"/>
  <cols>
    <col min="1" max="1" width="10.7109375" style="4" customWidth="1"/>
    <col min="2" max="2" width="0.13671875" style="4" customWidth="1"/>
    <col min="3" max="3" width="2.28125" style="4" customWidth="1"/>
    <col min="4" max="4" width="1.28515625" style="4" customWidth="1"/>
    <col min="5" max="5" width="60.7109375" style="4" customWidth="1"/>
    <col min="6" max="7" width="8.7109375" style="4" hidden="1" customWidth="1"/>
    <col min="8" max="8" width="14.57421875" style="4" hidden="1" customWidth="1"/>
    <col min="9" max="9" width="2.28125" style="4" hidden="1" customWidth="1"/>
    <col min="10" max="10" width="7.7109375" style="4" hidden="1" customWidth="1"/>
    <col min="11" max="13" width="8.7109375" style="4" hidden="1" customWidth="1"/>
    <col min="14" max="14" width="8.28125" style="4" hidden="1" customWidth="1"/>
    <col min="15" max="15" width="0.2890625" style="4" hidden="1" customWidth="1"/>
    <col min="16" max="16" width="0.9921875" style="4" hidden="1" customWidth="1"/>
    <col min="17" max="17" width="7.7109375" style="4" hidden="1" customWidth="1"/>
    <col min="18" max="18" width="45.7109375" style="4" customWidth="1"/>
    <col min="19" max="19" width="8.7109375" style="4" hidden="1" customWidth="1"/>
    <col min="20" max="20" width="15.7109375" style="4" customWidth="1"/>
    <col min="21" max="64" width="8.7109375" style="4" customWidth="1"/>
  </cols>
  <sheetData>
    <row r="1" spans="1:19" ht="15" customHeight="1">
      <c r="A1" s="150"/>
      <c r="B1" s="150"/>
      <c r="C1" s="150"/>
      <c r="D1" s="150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0"/>
      <c r="P1" s="150"/>
      <c r="Q1" s="150"/>
      <c r="R1" s="150"/>
      <c r="S1" s="150"/>
    </row>
    <row r="2" spans="1:20" ht="21.75" customHeight="1">
      <c r="A2" s="421" t="s">
        <v>636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</row>
    <row r="3" spans="1:20" ht="51" customHeight="1">
      <c r="A3" s="422" t="s">
        <v>807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</row>
    <row r="4" spans="1:19" ht="15" customHeight="1" hidden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</row>
    <row r="5" spans="1:19" ht="15.75" customHeight="1">
      <c r="A5" s="423" t="s">
        <v>808</v>
      </c>
      <c r="B5" s="423"/>
      <c r="C5" s="475" t="s">
        <v>1010</v>
      </c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</row>
    <row r="6" spans="1:19" ht="31.5" customHeight="1">
      <c r="A6" s="425" t="s">
        <v>810</v>
      </c>
      <c r="B6" s="425"/>
      <c r="C6" s="425"/>
      <c r="D6" s="425"/>
      <c r="E6" s="425"/>
      <c r="F6" s="425"/>
      <c r="G6" s="425"/>
      <c r="H6" s="425"/>
      <c r="I6" s="425"/>
      <c r="J6" s="425" t="s">
        <v>810</v>
      </c>
      <c r="K6" s="425"/>
      <c r="L6" s="425"/>
      <c r="M6" s="425"/>
      <c r="N6" s="425"/>
      <c r="O6" s="425"/>
      <c r="P6" s="425"/>
      <c r="Q6" s="425"/>
      <c r="R6" s="425"/>
      <c r="S6" s="425"/>
    </row>
    <row r="7" spans="1:19" ht="14.25" customHeight="1">
      <c r="A7" s="426" t="s">
        <v>641</v>
      </c>
      <c r="B7" s="426" t="s">
        <v>642</v>
      </c>
      <c r="C7" s="426"/>
      <c r="D7" s="426"/>
      <c r="E7" s="426"/>
      <c r="F7" s="427" t="s">
        <v>643</v>
      </c>
      <c r="G7" s="427"/>
      <c r="H7" s="427"/>
      <c r="I7" s="427"/>
      <c r="J7" s="427"/>
      <c r="K7" s="427"/>
      <c r="L7" s="427" t="s">
        <v>644</v>
      </c>
      <c r="M7" s="427"/>
      <c r="N7" s="427"/>
      <c r="O7" s="427"/>
      <c r="P7" s="427"/>
      <c r="Q7" s="427"/>
      <c r="R7" s="427"/>
      <c r="S7" s="447" t="s">
        <v>645</v>
      </c>
    </row>
    <row r="8" spans="1:19" ht="15" customHeight="1">
      <c r="A8" s="426"/>
      <c r="B8" s="426"/>
      <c r="C8" s="426"/>
      <c r="D8" s="426"/>
      <c r="E8" s="426"/>
      <c r="F8" s="426" t="s">
        <v>646</v>
      </c>
      <c r="G8" s="426"/>
      <c r="H8" s="426"/>
      <c r="I8" s="428" t="s">
        <v>811</v>
      </c>
      <c r="J8" s="428"/>
      <c r="K8" s="426" t="s">
        <v>648</v>
      </c>
      <c r="L8" s="426" t="s">
        <v>649</v>
      </c>
      <c r="M8" s="426"/>
      <c r="N8" s="426"/>
      <c r="O8" s="426"/>
      <c r="P8" s="426" t="s">
        <v>650</v>
      </c>
      <c r="Q8" s="426"/>
      <c r="R8" s="447" t="s">
        <v>651</v>
      </c>
      <c r="S8" s="447"/>
    </row>
    <row r="9" spans="1:20" ht="21" customHeight="1">
      <c r="A9" s="426"/>
      <c r="B9" s="426"/>
      <c r="C9" s="426"/>
      <c r="D9" s="426"/>
      <c r="E9" s="426"/>
      <c r="F9" s="152" t="s">
        <v>812</v>
      </c>
      <c r="G9" s="152" t="s">
        <v>813</v>
      </c>
      <c r="H9" s="152" t="s">
        <v>814</v>
      </c>
      <c r="I9" s="428"/>
      <c r="J9" s="428"/>
      <c r="K9" s="426"/>
      <c r="L9" s="152" t="s">
        <v>815</v>
      </c>
      <c r="M9" s="152" t="s">
        <v>816</v>
      </c>
      <c r="N9" s="426" t="s">
        <v>817</v>
      </c>
      <c r="O9" s="426"/>
      <c r="P9" s="426"/>
      <c r="Q9" s="426"/>
      <c r="R9" s="447"/>
      <c r="S9" s="447"/>
      <c r="T9" s="181" t="s">
        <v>10</v>
      </c>
    </row>
    <row r="10" spans="1:19" s="4" customFormat="1" ht="9.75" customHeight="1" hidden="1">
      <c r="A10" s="150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</row>
    <row r="11" spans="1:20" s="4" customFormat="1" ht="18" customHeight="1">
      <c r="A11" s="153" t="s">
        <v>906</v>
      </c>
      <c r="B11" s="429" t="s">
        <v>907</v>
      </c>
      <c r="C11" s="429"/>
      <c r="D11" s="429"/>
      <c r="E11" s="429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61"/>
      <c r="S11" s="161"/>
      <c r="T11" s="183"/>
    </row>
    <row r="12" spans="1:20" s="4" customFormat="1" ht="12" customHeight="1">
      <c r="A12" s="156" t="s">
        <v>908</v>
      </c>
      <c r="B12" s="430" t="s">
        <v>653</v>
      </c>
      <c r="C12" s="430"/>
      <c r="D12" s="430"/>
      <c r="E12" s="430"/>
      <c r="F12" s="157">
        <v>9010000</v>
      </c>
      <c r="G12" s="157">
        <v>0</v>
      </c>
      <c r="H12" s="157">
        <v>0</v>
      </c>
      <c r="I12" s="431">
        <v>0</v>
      </c>
      <c r="J12" s="431"/>
      <c r="K12" s="157">
        <v>9010000</v>
      </c>
      <c r="L12" s="157">
        <v>0</v>
      </c>
      <c r="M12" s="157">
        <v>0</v>
      </c>
      <c r="N12" s="431">
        <v>0</v>
      </c>
      <c r="O12" s="431"/>
      <c r="P12" s="431">
        <v>0</v>
      </c>
      <c r="Q12" s="431"/>
      <c r="R12" s="163">
        <v>0</v>
      </c>
      <c r="S12" s="163">
        <v>9010000</v>
      </c>
      <c r="T12" s="163">
        <f>R12</f>
        <v>0</v>
      </c>
    </row>
    <row r="13" spans="1:20" s="4" customFormat="1" ht="12" customHeight="1">
      <c r="A13" s="164" t="s">
        <v>885</v>
      </c>
      <c r="B13" s="436" t="s">
        <v>822</v>
      </c>
      <c r="C13" s="436"/>
      <c r="D13" s="436"/>
      <c r="E13" s="436"/>
      <c r="F13" s="166">
        <v>0</v>
      </c>
      <c r="G13" s="166">
        <v>0</v>
      </c>
      <c r="H13" s="166">
        <v>0</v>
      </c>
      <c r="I13" s="437">
        <v>0</v>
      </c>
      <c r="J13" s="437"/>
      <c r="K13" s="166">
        <v>0</v>
      </c>
      <c r="L13" s="166">
        <v>0</v>
      </c>
      <c r="M13" s="166">
        <v>0</v>
      </c>
      <c r="N13" s="437">
        <f aca="true" t="shared" si="0" ref="N13:N23">SUM(F13:M13)</f>
        <v>0</v>
      </c>
      <c r="O13" s="437"/>
      <c r="P13" s="437">
        <v>58906.59</v>
      </c>
      <c r="Q13" s="437"/>
      <c r="R13" s="167">
        <f>P13</f>
        <v>58906.59</v>
      </c>
      <c r="S13" s="167">
        <v>-58906.59</v>
      </c>
      <c r="T13" s="167" t="e">
        <f>R13-'Memória de Cálculo'!#REF!</f>
        <v>#REF!</v>
      </c>
    </row>
    <row r="14" spans="1:20" s="4" customFormat="1" ht="12" customHeight="1">
      <c r="A14" s="164" t="s">
        <v>879</v>
      </c>
      <c r="B14" s="436" t="s">
        <v>824</v>
      </c>
      <c r="C14" s="436"/>
      <c r="D14" s="436"/>
      <c r="E14" s="436"/>
      <c r="F14" s="166">
        <v>0</v>
      </c>
      <c r="G14" s="166">
        <v>0</v>
      </c>
      <c r="H14" s="166">
        <v>0</v>
      </c>
      <c r="I14" s="437">
        <v>0</v>
      </c>
      <c r="J14" s="437"/>
      <c r="K14" s="166">
        <v>0</v>
      </c>
      <c r="L14" s="166">
        <v>0</v>
      </c>
      <c r="M14" s="166">
        <v>0</v>
      </c>
      <c r="N14" s="437">
        <f t="shared" si="0"/>
        <v>0</v>
      </c>
      <c r="O14" s="437"/>
      <c r="P14" s="437">
        <v>121309.38</v>
      </c>
      <c r="Q14" s="437"/>
      <c r="R14" s="167">
        <f>P14</f>
        <v>121309.38</v>
      </c>
      <c r="S14" s="167">
        <v>-121309.38</v>
      </c>
      <c r="T14" s="167" t="e">
        <f>R14-'Memória de Cálculo'!#REF!</f>
        <v>#REF!</v>
      </c>
    </row>
    <row r="15" spans="1:20" s="4" customFormat="1" ht="12" customHeight="1">
      <c r="A15" s="164" t="s">
        <v>827</v>
      </c>
      <c r="B15" s="436" t="s">
        <v>826</v>
      </c>
      <c r="C15" s="436"/>
      <c r="D15" s="436"/>
      <c r="E15" s="436"/>
      <c r="F15" s="166">
        <v>0</v>
      </c>
      <c r="G15" s="166">
        <v>0</v>
      </c>
      <c r="H15" s="166">
        <v>0</v>
      </c>
      <c r="I15" s="437">
        <v>0</v>
      </c>
      <c r="J15" s="437"/>
      <c r="K15" s="166">
        <v>0</v>
      </c>
      <c r="L15" s="166">
        <v>0</v>
      </c>
      <c r="M15" s="166">
        <v>0</v>
      </c>
      <c r="N15" s="437">
        <f t="shared" si="0"/>
        <v>0</v>
      </c>
      <c r="O15" s="437"/>
      <c r="P15" s="437">
        <v>282502.67</v>
      </c>
      <c r="Q15" s="437"/>
      <c r="R15" s="167">
        <f>P15</f>
        <v>282502.67</v>
      </c>
      <c r="S15" s="167">
        <v>-282502.67</v>
      </c>
      <c r="T15" s="167" t="e">
        <f>R15-'Memória de Cálculo'!#REF!</f>
        <v>#REF!</v>
      </c>
    </row>
    <row r="16" spans="1:20" s="4" customFormat="1" ht="12" customHeight="1">
      <c r="A16" s="164" t="s">
        <v>904</v>
      </c>
      <c r="B16" s="436" t="s">
        <v>829</v>
      </c>
      <c r="C16" s="436"/>
      <c r="D16" s="436"/>
      <c r="E16" s="436"/>
      <c r="F16" s="166">
        <v>0</v>
      </c>
      <c r="G16" s="166">
        <v>0</v>
      </c>
      <c r="H16" s="166">
        <v>0</v>
      </c>
      <c r="I16" s="437">
        <v>0</v>
      </c>
      <c r="J16" s="437"/>
      <c r="K16" s="166">
        <v>0</v>
      </c>
      <c r="L16" s="166">
        <v>0</v>
      </c>
      <c r="M16" s="166">
        <v>0</v>
      </c>
      <c r="N16" s="437">
        <f t="shared" si="0"/>
        <v>0</v>
      </c>
      <c r="O16" s="437"/>
      <c r="P16" s="437">
        <v>6653.51</v>
      </c>
      <c r="Q16" s="437"/>
      <c r="R16" s="167">
        <f>P16</f>
        <v>6653.51</v>
      </c>
      <c r="S16" s="167">
        <v>-6653.51</v>
      </c>
      <c r="T16" s="167" t="e">
        <f>R16-'Memória de Cálculo'!#REF!</f>
        <v>#REF!</v>
      </c>
    </row>
    <row r="17" spans="1:20" s="4" customFormat="1" ht="12" customHeight="1">
      <c r="A17" s="164" t="s">
        <v>886</v>
      </c>
      <c r="B17" s="436" t="s">
        <v>833</v>
      </c>
      <c r="C17" s="436"/>
      <c r="D17" s="436"/>
      <c r="E17" s="436"/>
      <c r="F17" s="166">
        <v>0</v>
      </c>
      <c r="G17" s="166">
        <v>0</v>
      </c>
      <c r="H17" s="166">
        <v>0</v>
      </c>
      <c r="I17" s="437">
        <v>0</v>
      </c>
      <c r="J17" s="437"/>
      <c r="K17" s="166">
        <v>0</v>
      </c>
      <c r="L17" s="166">
        <v>0</v>
      </c>
      <c r="M17" s="166">
        <v>0</v>
      </c>
      <c r="N17" s="437">
        <f t="shared" si="0"/>
        <v>0</v>
      </c>
      <c r="O17" s="437"/>
      <c r="P17" s="437">
        <v>103098.05</v>
      </c>
      <c r="Q17" s="437"/>
      <c r="R17" s="167">
        <v>103098.05</v>
      </c>
      <c r="S17" s="167">
        <v>-103098.05</v>
      </c>
      <c r="T17" s="167" t="e">
        <f>R17-'Memória de Cálculo'!#REF!</f>
        <v>#REF!</v>
      </c>
    </row>
    <row r="18" spans="1:20" s="4" customFormat="1" ht="12" customHeight="1">
      <c r="A18" s="164" t="s">
        <v>836</v>
      </c>
      <c r="B18" s="436" t="s">
        <v>835</v>
      </c>
      <c r="C18" s="436"/>
      <c r="D18" s="436"/>
      <c r="E18" s="436"/>
      <c r="F18" s="166">
        <v>0</v>
      </c>
      <c r="G18" s="166">
        <v>0</v>
      </c>
      <c r="H18" s="166">
        <v>0</v>
      </c>
      <c r="I18" s="437">
        <v>0</v>
      </c>
      <c r="J18" s="437"/>
      <c r="K18" s="166">
        <v>0</v>
      </c>
      <c r="L18" s="166">
        <v>5566.83</v>
      </c>
      <c r="M18" s="166">
        <v>0</v>
      </c>
      <c r="N18" s="437">
        <f t="shared" si="0"/>
        <v>5566.83</v>
      </c>
      <c r="O18" s="437"/>
      <c r="P18" s="437">
        <v>85690.7</v>
      </c>
      <c r="Q18" s="437"/>
      <c r="R18" s="167">
        <v>91257.53</v>
      </c>
      <c r="S18" s="167">
        <v>-91257.53</v>
      </c>
      <c r="T18" s="167" t="e">
        <f>R18-'Memória de Cálculo'!#REF!</f>
        <v>#REF!</v>
      </c>
    </row>
    <row r="19" spans="1:20" s="4" customFormat="1" ht="12" customHeight="1">
      <c r="A19" s="164" t="s">
        <v>887</v>
      </c>
      <c r="B19" s="436" t="s">
        <v>838</v>
      </c>
      <c r="C19" s="436"/>
      <c r="D19" s="436"/>
      <c r="E19" s="436"/>
      <c r="F19" s="166">
        <v>0</v>
      </c>
      <c r="G19" s="166">
        <v>0</v>
      </c>
      <c r="H19" s="166">
        <v>0</v>
      </c>
      <c r="I19" s="437">
        <v>0</v>
      </c>
      <c r="J19" s="437"/>
      <c r="K19" s="166">
        <v>0</v>
      </c>
      <c r="L19" s="166">
        <v>-740.9</v>
      </c>
      <c r="M19" s="166">
        <v>0</v>
      </c>
      <c r="N19" s="437">
        <f t="shared" si="0"/>
        <v>-740.9</v>
      </c>
      <c r="O19" s="437"/>
      <c r="P19" s="437">
        <v>25486.78</v>
      </c>
      <c r="Q19" s="437"/>
      <c r="R19" s="167">
        <v>24745.88</v>
      </c>
      <c r="S19" s="167">
        <v>-24745.88</v>
      </c>
      <c r="T19" s="167" t="e">
        <f>R19-'Memória de Cálculo'!#REF!</f>
        <v>#REF!</v>
      </c>
    </row>
    <row r="20" spans="1:20" s="4" customFormat="1" ht="12" customHeight="1">
      <c r="A20" s="168" t="s">
        <v>890</v>
      </c>
      <c r="B20" s="438" t="s">
        <v>844</v>
      </c>
      <c r="C20" s="438"/>
      <c r="D20" s="438"/>
      <c r="E20" s="438"/>
      <c r="F20" s="169">
        <v>0</v>
      </c>
      <c r="G20" s="169">
        <v>0</v>
      </c>
      <c r="H20" s="169">
        <v>0</v>
      </c>
      <c r="I20" s="439">
        <v>0</v>
      </c>
      <c r="J20" s="439"/>
      <c r="K20" s="169">
        <v>0</v>
      </c>
      <c r="L20" s="169">
        <v>0</v>
      </c>
      <c r="M20" s="169">
        <v>0</v>
      </c>
      <c r="N20" s="439">
        <f t="shared" si="0"/>
        <v>0</v>
      </c>
      <c r="O20" s="439"/>
      <c r="P20" s="439">
        <v>12363.97</v>
      </c>
      <c r="Q20" s="439"/>
      <c r="R20" s="170">
        <f>P20</f>
        <v>12363.97</v>
      </c>
      <c r="S20" s="170">
        <v>-12363.97</v>
      </c>
      <c r="T20" s="170" t="e">
        <f>R20-'Memória de Cálculo'!#REF!</f>
        <v>#REF!</v>
      </c>
    </row>
    <row r="21" spans="1:20" s="4" customFormat="1" ht="12" customHeight="1">
      <c r="A21" s="168" t="s">
        <v>891</v>
      </c>
      <c r="B21" s="438" t="s">
        <v>848</v>
      </c>
      <c r="C21" s="438"/>
      <c r="D21" s="438"/>
      <c r="E21" s="438"/>
      <c r="F21" s="169">
        <v>0</v>
      </c>
      <c r="G21" s="169">
        <v>0</v>
      </c>
      <c r="H21" s="169">
        <v>0</v>
      </c>
      <c r="I21" s="439">
        <v>0</v>
      </c>
      <c r="J21" s="439"/>
      <c r="K21" s="169">
        <v>0</v>
      </c>
      <c r="L21" s="169">
        <v>0</v>
      </c>
      <c r="M21" s="169">
        <v>0</v>
      </c>
      <c r="N21" s="439">
        <f t="shared" si="0"/>
        <v>0</v>
      </c>
      <c r="O21" s="439"/>
      <c r="P21" s="439">
        <v>2664.54</v>
      </c>
      <c r="Q21" s="439"/>
      <c r="R21" s="170">
        <f>P21</f>
        <v>2664.54</v>
      </c>
      <c r="S21" s="170">
        <v>-2664.54</v>
      </c>
      <c r="T21" s="170" t="e">
        <f>R21-'Memória de Cálculo'!#REF!</f>
        <v>#REF!</v>
      </c>
    </row>
    <row r="22" spans="1:20" s="4" customFormat="1" ht="12" customHeight="1">
      <c r="A22" s="168" t="s">
        <v>849</v>
      </c>
      <c r="B22" s="438" t="s">
        <v>850</v>
      </c>
      <c r="C22" s="438"/>
      <c r="D22" s="438"/>
      <c r="E22" s="438"/>
      <c r="F22" s="169">
        <v>0</v>
      </c>
      <c r="G22" s="169">
        <v>0</v>
      </c>
      <c r="H22" s="169">
        <v>0</v>
      </c>
      <c r="I22" s="439">
        <v>0</v>
      </c>
      <c r="J22" s="439"/>
      <c r="K22" s="169">
        <v>0</v>
      </c>
      <c r="L22" s="169">
        <v>0</v>
      </c>
      <c r="M22" s="169">
        <v>0</v>
      </c>
      <c r="N22" s="439">
        <f t="shared" si="0"/>
        <v>0</v>
      </c>
      <c r="O22" s="439"/>
      <c r="P22" s="439">
        <v>2196.46</v>
      </c>
      <c r="Q22" s="439"/>
      <c r="R22" s="170">
        <f>P22</f>
        <v>2196.46</v>
      </c>
      <c r="S22" s="170">
        <v>-2196.46</v>
      </c>
      <c r="T22" s="170" t="e">
        <f>R22-'Memória de Cálculo'!#REF!</f>
        <v>#REF!</v>
      </c>
    </row>
    <row r="23" spans="1:20" s="4" customFormat="1" ht="12" customHeight="1">
      <c r="A23" s="171" t="s">
        <v>892</v>
      </c>
      <c r="B23" s="440" t="s">
        <v>852</v>
      </c>
      <c r="C23" s="440"/>
      <c r="D23" s="440"/>
      <c r="E23" s="440"/>
      <c r="F23" s="172">
        <v>0</v>
      </c>
      <c r="G23" s="172">
        <v>0</v>
      </c>
      <c r="H23" s="172">
        <v>0</v>
      </c>
      <c r="I23" s="441">
        <v>0</v>
      </c>
      <c r="J23" s="441"/>
      <c r="K23" s="172">
        <v>0</v>
      </c>
      <c r="L23" s="172">
        <v>0</v>
      </c>
      <c r="M23" s="172">
        <v>0</v>
      </c>
      <c r="N23" s="439">
        <f t="shared" si="0"/>
        <v>0</v>
      </c>
      <c r="O23" s="439"/>
      <c r="P23" s="441">
        <v>278.81</v>
      </c>
      <c r="Q23" s="441"/>
      <c r="R23" s="170">
        <f>P23</f>
        <v>278.81</v>
      </c>
      <c r="S23" s="170">
        <v>-278.81</v>
      </c>
      <c r="T23" s="170" t="e">
        <f>R23-'Memória de Cálculo'!#REF!</f>
        <v>#REF!</v>
      </c>
    </row>
    <row r="24" spans="1:20" s="4" customFormat="1" ht="15" customHeight="1">
      <c r="A24" s="150"/>
      <c r="B24" s="442" t="s">
        <v>855</v>
      </c>
      <c r="C24" s="442"/>
      <c r="D24" s="442"/>
      <c r="E24" s="442"/>
      <c r="F24" s="173">
        <f>SUM(F12:F23)</f>
        <v>9010000</v>
      </c>
      <c r="G24" s="173">
        <f>SUM(G12:G23)</f>
        <v>0</v>
      </c>
      <c r="H24" s="173">
        <f>SUM(H12:H23)</f>
        <v>0</v>
      </c>
      <c r="I24" s="443">
        <f>SUM(I12:J23)</f>
        <v>0</v>
      </c>
      <c r="J24" s="443"/>
      <c r="K24" s="173">
        <f>SUM(K12:K23)</f>
        <v>9010000</v>
      </c>
      <c r="L24" s="173">
        <f>SUM(L12:L23)</f>
        <v>4825.93</v>
      </c>
      <c r="M24" s="173">
        <f>SUM(M12:M23)</f>
        <v>0</v>
      </c>
      <c r="N24" s="443">
        <f>SUM(N12:O23)</f>
        <v>4825.93</v>
      </c>
      <c r="O24" s="443"/>
      <c r="P24" s="443">
        <f>SUM(P12:Q23)</f>
        <v>701151.4600000001</v>
      </c>
      <c r="Q24" s="443"/>
      <c r="R24" s="174">
        <f>SUM(R12:R23)</f>
        <v>705977.3900000001</v>
      </c>
      <c r="S24" s="237">
        <f>SUM(S12:S23)</f>
        <v>8304022.609999999</v>
      </c>
      <c r="T24" s="174" t="e">
        <f>SUM(T12:T23)</f>
        <v>#REF!</v>
      </c>
    </row>
    <row r="27" ht="15" customHeight="1">
      <c r="R27" s="149"/>
    </row>
  </sheetData>
  <sheetProtection selectLockedCells="1" selectUnlockedCells="1"/>
  <mergeCells count="71">
    <mergeCell ref="B23:E23"/>
    <mergeCell ref="I23:J23"/>
    <mergeCell ref="N23:O23"/>
    <mergeCell ref="P23:Q23"/>
    <mergeCell ref="B24:E24"/>
    <mergeCell ref="I24:J24"/>
    <mergeCell ref="N24:O24"/>
    <mergeCell ref="P24:Q24"/>
    <mergeCell ref="B21:E21"/>
    <mergeCell ref="I21:J21"/>
    <mergeCell ref="N21:O21"/>
    <mergeCell ref="P21:Q21"/>
    <mergeCell ref="B22:E22"/>
    <mergeCell ref="I22:J22"/>
    <mergeCell ref="N22:O22"/>
    <mergeCell ref="P22:Q22"/>
    <mergeCell ref="B19:E19"/>
    <mergeCell ref="I19:J19"/>
    <mergeCell ref="N19:O19"/>
    <mergeCell ref="P19:Q19"/>
    <mergeCell ref="B20:E20"/>
    <mergeCell ref="I20:J20"/>
    <mergeCell ref="N20:O20"/>
    <mergeCell ref="P20:Q20"/>
    <mergeCell ref="B17:E17"/>
    <mergeCell ref="I17:J17"/>
    <mergeCell ref="N17:O17"/>
    <mergeCell ref="P17:Q17"/>
    <mergeCell ref="B18:E18"/>
    <mergeCell ref="I18:J18"/>
    <mergeCell ref="N18:O18"/>
    <mergeCell ref="P18:Q18"/>
    <mergeCell ref="B15:E15"/>
    <mergeCell ref="I15:J15"/>
    <mergeCell ref="N15:O15"/>
    <mergeCell ref="P15:Q15"/>
    <mergeCell ref="B16:E16"/>
    <mergeCell ref="I16:J16"/>
    <mergeCell ref="N16:O16"/>
    <mergeCell ref="P16:Q16"/>
    <mergeCell ref="B13:E13"/>
    <mergeCell ref="I13:J13"/>
    <mergeCell ref="N13:O13"/>
    <mergeCell ref="P13:Q13"/>
    <mergeCell ref="B14:E14"/>
    <mergeCell ref="I14:J14"/>
    <mergeCell ref="N14:O14"/>
    <mergeCell ref="P14:Q14"/>
    <mergeCell ref="R8:R9"/>
    <mergeCell ref="N9:O9"/>
    <mergeCell ref="B11:E11"/>
    <mergeCell ref="B12:E12"/>
    <mergeCell ref="I12:J12"/>
    <mergeCell ref="N12:O12"/>
    <mergeCell ref="P12:Q12"/>
    <mergeCell ref="A7:A9"/>
    <mergeCell ref="B7:E9"/>
    <mergeCell ref="F7:K7"/>
    <mergeCell ref="L7:R7"/>
    <mergeCell ref="S7:S9"/>
    <mergeCell ref="F8:H8"/>
    <mergeCell ref="I8:J9"/>
    <mergeCell ref="K8:K9"/>
    <mergeCell ref="L8:O8"/>
    <mergeCell ref="P8:Q9"/>
    <mergeCell ref="A2:T2"/>
    <mergeCell ref="A3:T3"/>
    <mergeCell ref="A5:B5"/>
    <mergeCell ref="C5:S5"/>
    <mergeCell ref="A6:I6"/>
    <mergeCell ref="J6:S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1"/>
  </sheetPr>
  <dimension ref="B1:U134"/>
  <sheetViews>
    <sheetView zoomScalePageLayoutView="0" workbookViewId="0" topLeftCell="A28">
      <selection activeCell="U32" sqref="U32"/>
    </sheetView>
  </sheetViews>
  <sheetFormatPr defaultColWidth="9.140625" defaultRowHeight="15"/>
  <cols>
    <col min="1" max="1" width="2.28125" style="0" customWidth="1"/>
    <col min="2" max="2" width="12.28125" style="0" customWidth="1"/>
    <col min="6" max="6" width="36.421875" style="0" customWidth="1"/>
    <col min="7" max="7" width="10.28125" style="0" hidden="1" customWidth="1"/>
    <col min="8" max="18" width="9.00390625" style="0" hidden="1" customWidth="1"/>
    <col min="19" max="19" width="52.7109375" style="0" customWidth="1"/>
    <col min="20" max="20" width="10.28125" style="0" hidden="1" customWidth="1"/>
    <col min="21" max="21" width="21.140625" style="0" customWidth="1"/>
  </cols>
  <sheetData>
    <row r="1" spans="2:21" ht="15"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</row>
    <row r="2" spans="2:21" ht="15.75" customHeight="1">
      <c r="B2" s="482" t="s">
        <v>636</v>
      </c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</row>
    <row r="3" spans="2:21" ht="38.25" customHeight="1">
      <c r="B3" s="483" t="s">
        <v>942</v>
      </c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</row>
    <row r="4" spans="2:21" ht="15" customHeight="1"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</row>
    <row r="5" spans="2:21" ht="15.75" customHeight="1">
      <c r="B5" s="477" t="s">
        <v>808</v>
      </c>
      <c r="C5" s="477"/>
      <c r="D5" s="477" t="s">
        <v>1022</v>
      </c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  <c r="U5" s="223"/>
    </row>
    <row r="6" spans="2:21" ht="15.75" customHeight="1">
      <c r="B6" s="477" t="s">
        <v>639</v>
      </c>
      <c r="C6" s="477"/>
      <c r="D6" s="477"/>
      <c r="E6" s="477"/>
      <c r="F6" s="477"/>
      <c r="G6" s="477"/>
      <c r="H6" s="477"/>
      <c r="I6" s="477"/>
      <c r="J6" s="477" t="s">
        <v>640</v>
      </c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223"/>
    </row>
    <row r="7" spans="2:21" ht="15" customHeight="1">
      <c r="B7" s="456" t="s">
        <v>641</v>
      </c>
      <c r="C7" s="456" t="s">
        <v>642</v>
      </c>
      <c r="D7" s="456"/>
      <c r="E7" s="456"/>
      <c r="F7" s="456"/>
      <c r="G7" s="456" t="s">
        <v>643</v>
      </c>
      <c r="H7" s="456"/>
      <c r="I7" s="456"/>
      <c r="J7" s="456"/>
      <c r="K7" s="456"/>
      <c r="L7" s="456"/>
      <c r="M7" s="456" t="s">
        <v>644</v>
      </c>
      <c r="N7" s="456"/>
      <c r="O7" s="456"/>
      <c r="P7" s="456"/>
      <c r="Q7" s="456"/>
      <c r="R7" s="456"/>
      <c r="S7" s="456"/>
      <c r="T7" s="456" t="s">
        <v>645</v>
      </c>
      <c r="U7" s="478" t="s">
        <v>944</v>
      </c>
    </row>
    <row r="8" spans="2:21" ht="15" customHeight="1">
      <c r="B8" s="456"/>
      <c r="C8" s="456"/>
      <c r="D8" s="456"/>
      <c r="E8" s="456"/>
      <c r="F8" s="456"/>
      <c r="G8" s="456" t="s">
        <v>646</v>
      </c>
      <c r="H8" s="456"/>
      <c r="I8" s="456"/>
      <c r="J8" s="456"/>
      <c r="K8" s="458" t="s">
        <v>945</v>
      </c>
      <c r="L8" s="456" t="s">
        <v>648</v>
      </c>
      <c r="M8" s="456" t="s">
        <v>649</v>
      </c>
      <c r="N8" s="456"/>
      <c r="O8" s="456"/>
      <c r="P8" s="456"/>
      <c r="Q8" s="456"/>
      <c r="R8" s="456" t="s">
        <v>650</v>
      </c>
      <c r="S8" s="456" t="s">
        <v>651</v>
      </c>
      <c r="T8" s="456"/>
      <c r="U8" s="478"/>
    </row>
    <row r="9" spans="2:21" ht="24.75" customHeight="1">
      <c r="B9" s="456"/>
      <c r="C9" s="456"/>
      <c r="D9" s="456"/>
      <c r="E9" s="456"/>
      <c r="F9" s="456"/>
      <c r="G9" s="187" t="s">
        <v>812</v>
      </c>
      <c r="H9" s="187" t="s">
        <v>813</v>
      </c>
      <c r="I9" s="456" t="s">
        <v>814</v>
      </c>
      <c r="J9" s="456"/>
      <c r="K9" s="458"/>
      <c r="L9" s="456"/>
      <c r="M9" s="187" t="s">
        <v>815</v>
      </c>
      <c r="N9" s="187" t="s">
        <v>816</v>
      </c>
      <c r="O9" s="456" t="s">
        <v>817</v>
      </c>
      <c r="P9" s="456"/>
      <c r="Q9" s="456"/>
      <c r="R9" s="456"/>
      <c r="S9" s="456"/>
      <c r="T9" s="456"/>
      <c r="U9" s="478"/>
    </row>
    <row r="10" spans="2:21" ht="15" customHeight="1">
      <c r="B10" s="224" t="s">
        <v>946</v>
      </c>
      <c r="C10" s="479" t="s">
        <v>652</v>
      </c>
      <c r="D10" s="479"/>
      <c r="E10" s="479"/>
      <c r="F10" s="479"/>
      <c r="G10" s="225">
        <v>148111000</v>
      </c>
      <c r="H10" s="225">
        <v>0</v>
      </c>
      <c r="I10" s="480">
        <v>0</v>
      </c>
      <c r="J10" s="480"/>
      <c r="K10" s="225">
        <v>0</v>
      </c>
      <c r="L10" s="225">
        <v>148111000</v>
      </c>
      <c r="M10" s="225">
        <v>-244828.97</v>
      </c>
      <c r="N10" s="225">
        <v>-2852763.79</v>
      </c>
      <c r="O10" s="480">
        <v>-3097592.76</v>
      </c>
      <c r="P10" s="480"/>
      <c r="Q10" s="480"/>
      <c r="R10" s="225">
        <v>5747996.52</v>
      </c>
      <c r="S10" s="225">
        <v>2650403.76</v>
      </c>
      <c r="T10" s="225">
        <v>145460596.24</v>
      </c>
      <c r="U10" s="238"/>
    </row>
    <row r="11" spans="2:21" ht="15" customHeight="1">
      <c r="B11" s="193" t="s">
        <v>947</v>
      </c>
      <c r="C11" s="461" t="s">
        <v>653</v>
      </c>
      <c r="D11" s="461"/>
      <c r="E11" s="461"/>
      <c r="F11" s="461"/>
      <c r="G11" s="194">
        <v>134211000</v>
      </c>
      <c r="H11" s="194">
        <v>0</v>
      </c>
      <c r="I11" s="462">
        <v>0</v>
      </c>
      <c r="J11" s="462"/>
      <c r="K11" s="194">
        <v>0</v>
      </c>
      <c r="L11" s="194">
        <v>134211000</v>
      </c>
      <c r="M11" s="194">
        <v>-205159.71</v>
      </c>
      <c r="N11" s="194">
        <v>-1134.86</v>
      </c>
      <c r="O11" s="462">
        <v>-206294.57</v>
      </c>
      <c r="P11" s="462"/>
      <c r="Q11" s="462"/>
      <c r="R11" s="194">
        <v>5209565.7</v>
      </c>
      <c r="S11" s="194">
        <v>5003271.13</v>
      </c>
      <c r="T11" s="194">
        <v>129207728.87</v>
      </c>
      <c r="U11" s="228">
        <f>S11-S13-S31-S37-S41-S43</f>
        <v>0</v>
      </c>
    </row>
    <row r="12" spans="2:21" ht="15" customHeight="1">
      <c r="B12" s="204" t="s">
        <v>948</v>
      </c>
      <c r="C12" s="467" t="s">
        <v>654</v>
      </c>
      <c r="D12" s="467"/>
      <c r="E12" s="467"/>
      <c r="F12" s="467"/>
      <c r="G12" s="205">
        <v>0</v>
      </c>
      <c r="H12" s="205">
        <v>0</v>
      </c>
      <c r="I12" s="468">
        <v>0</v>
      </c>
      <c r="J12" s="468"/>
      <c r="K12" s="205">
        <v>0</v>
      </c>
      <c r="L12" s="205">
        <v>0</v>
      </c>
      <c r="M12" s="205">
        <v>-205159.71</v>
      </c>
      <c r="N12" s="205">
        <v>-1134.86</v>
      </c>
      <c r="O12" s="468">
        <v>-206294.57</v>
      </c>
      <c r="P12" s="468"/>
      <c r="Q12" s="468"/>
      <c r="R12" s="205">
        <v>4696807.13</v>
      </c>
      <c r="S12" s="205">
        <v>4490512.56</v>
      </c>
      <c r="T12" s="205">
        <v>-4490512.56</v>
      </c>
      <c r="U12" s="232"/>
    </row>
    <row r="13" spans="2:21" ht="15" customHeight="1">
      <c r="B13" s="193" t="s">
        <v>949</v>
      </c>
      <c r="C13" s="461" t="s">
        <v>655</v>
      </c>
      <c r="D13" s="461"/>
      <c r="E13" s="461"/>
      <c r="F13" s="461"/>
      <c r="G13" s="194">
        <v>0</v>
      </c>
      <c r="H13" s="194">
        <v>0</v>
      </c>
      <c r="I13" s="462">
        <v>0</v>
      </c>
      <c r="J13" s="462"/>
      <c r="K13" s="194">
        <v>0</v>
      </c>
      <c r="L13" s="194">
        <v>0</v>
      </c>
      <c r="M13" s="194">
        <v>-79822.19</v>
      </c>
      <c r="N13" s="194">
        <v>-461.86</v>
      </c>
      <c r="O13" s="462">
        <v>-80284.05</v>
      </c>
      <c r="P13" s="462"/>
      <c r="Q13" s="462"/>
      <c r="R13" s="194">
        <v>3908106.59</v>
      </c>
      <c r="S13" s="194">
        <v>3827822.54</v>
      </c>
      <c r="T13" s="194">
        <v>-3827822.54</v>
      </c>
      <c r="U13" s="228">
        <f>S13-S14-S15-S16-S17-S18-S19-S20-S21-S22-S23-S24-S25-S26-S27-S28-S29-S30</f>
        <v>-1.2369127944111824E-10</v>
      </c>
    </row>
    <row r="14" spans="2:21" ht="15" customHeight="1">
      <c r="B14" s="197" t="s">
        <v>950</v>
      </c>
      <c r="C14" s="463" t="s">
        <v>656</v>
      </c>
      <c r="D14" s="463"/>
      <c r="E14" s="463"/>
      <c r="F14" s="463"/>
      <c r="G14" s="198">
        <v>0</v>
      </c>
      <c r="H14" s="198">
        <v>0</v>
      </c>
      <c r="I14" s="464">
        <v>0</v>
      </c>
      <c r="J14" s="464"/>
      <c r="K14" s="198">
        <v>0</v>
      </c>
      <c r="L14" s="198">
        <v>0</v>
      </c>
      <c r="M14" s="198">
        <v>0</v>
      </c>
      <c r="N14" s="198">
        <v>0</v>
      </c>
      <c r="O14" s="464">
        <v>0</v>
      </c>
      <c r="P14" s="464"/>
      <c r="Q14" s="464"/>
      <c r="R14" s="198">
        <v>236174.03</v>
      </c>
      <c r="S14" s="198">
        <v>236174.03</v>
      </c>
      <c r="T14" s="198">
        <v>-236174.03</v>
      </c>
      <c r="U14" s="230" t="e">
        <f>S14-'Memória de Cálculo'!#REF!-'Memória de Cálculo'!#REF!</f>
        <v>#REF!</v>
      </c>
    </row>
    <row r="15" spans="2:21" ht="15" customHeight="1">
      <c r="B15" s="197" t="s">
        <v>951</v>
      </c>
      <c r="C15" s="463" t="s">
        <v>657</v>
      </c>
      <c r="D15" s="463"/>
      <c r="E15" s="463"/>
      <c r="F15" s="463"/>
      <c r="G15" s="198">
        <v>0</v>
      </c>
      <c r="H15" s="198">
        <v>0</v>
      </c>
      <c r="I15" s="464">
        <v>0</v>
      </c>
      <c r="J15" s="464"/>
      <c r="K15" s="198">
        <v>0</v>
      </c>
      <c r="L15" s="198">
        <v>0</v>
      </c>
      <c r="M15" s="198">
        <v>0</v>
      </c>
      <c r="N15" s="198">
        <v>0</v>
      </c>
      <c r="O15" s="464">
        <v>0</v>
      </c>
      <c r="P15" s="464"/>
      <c r="Q15" s="464"/>
      <c r="R15" s="198">
        <v>43539.43</v>
      </c>
      <c r="S15" s="198">
        <v>43539.43</v>
      </c>
      <c r="T15" s="198">
        <v>-43539.43</v>
      </c>
      <c r="U15" s="230" t="e">
        <f>S15-'Memória de Cálculo'!#REF!-'Memória de Cálculo'!#REF!</f>
        <v>#REF!</v>
      </c>
    </row>
    <row r="16" spans="2:21" ht="15" customHeight="1">
      <c r="B16" s="197" t="s">
        <v>952</v>
      </c>
      <c r="C16" s="463" t="s">
        <v>658</v>
      </c>
      <c r="D16" s="463"/>
      <c r="E16" s="463"/>
      <c r="F16" s="463"/>
      <c r="G16" s="198">
        <v>0</v>
      </c>
      <c r="H16" s="198">
        <v>0</v>
      </c>
      <c r="I16" s="464">
        <v>0</v>
      </c>
      <c r="J16" s="464"/>
      <c r="K16" s="198">
        <v>0</v>
      </c>
      <c r="L16" s="198">
        <v>0</v>
      </c>
      <c r="M16" s="198">
        <v>0</v>
      </c>
      <c r="N16" s="198">
        <v>0</v>
      </c>
      <c r="O16" s="464">
        <v>0</v>
      </c>
      <c r="P16" s="464"/>
      <c r="Q16" s="464"/>
      <c r="R16" s="198">
        <v>143688.21</v>
      </c>
      <c r="S16" s="198">
        <v>143688.21</v>
      </c>
      <c r="T16" s="198">
        <v>-143688.21</v>
      </c>
      <c r="U16" s="230" t="e">
        <f>S16-'Memória de Cálculo'!#REF!-'Memória de Cálculo'!#REF!</f>
        <v>#REF!</v>
      </c>
    </row>
    <row r="17" spans="2:21" ht="15" customHeight="1">
      <c r="B17" s="197" t="s">
        <v>953</v>
      </c>
      <c r="C17" s="463" t="s">
        <v>659</v>
      </c>
      <c r="D17" s="463"/>
      <c r="E17" s="463"/>
      <c r="F17" s="463"/>
      <c r="G17" s="198">
        <v>0</v>
      </c>
      <c r="H17" s="198">
        <v>0</v>
      </c>
      <c r="I17" s="464">
        <v>0</v>
      </c>
      <c r="J17" s="464"/>
      <c r="K17" s="198">
        <v>0</v>
      </c>
      <c r="L17" s="198">
        <v>0</v>
      </c>
      <c r="M17" s="198">
        <v>0</v>
      </c>
      <c r="N17" s="198">
        <v>0</v>
      </c>
      <c r="O17" s="464">
        <v>0</v>
      </c>
      <c r="P17" s="464"/>
      <c r="Q17" s="464"/>
      <c r="R17" s="198">
        <v>1996</v>
      </c>
      <c r="S17" s="198">
        <v>1996</v>
      </c>
      <c r="T17" s="198">
        <v>-1996</v>
      </c>
      <c r="U17" s="230" t="e">
        <f>S17-'Memória de Cálculo'!#REF!</f>
        <v>#REF!</v>
      </c>
    </row>
    <row r="18" spans="2:21" ht="15" customHeight="1">
      <c r="B18" s="197" t="s">
        <v>954</v>
      </c>
      <c r="C18" s="463" t="s">
        <v>660</v>
      </c>
      <c r="D18" s="463"/>
      <c r="E18" s="463"/>
      <c r="F18" s="463"/>
      <c r="G18" s="198">
        <v>0</v>
      </c>
      <c r="H18" s="198">
        <v>0</v>
      </c>
      <c r="I18" s="464">
        <v>0</v>
      </c>
      <c r="J18" s="464"/>
      <c r="K18" s="198">
        <v>0</v>
      </c>
      <c r="L18" s="198">
        <v>0</v>
      </c>
      <c r="M18" s="198">
        <v>0</v>
      </c>
      <c r="N18" s="198">
        <v>0</v>
      </c>
      <c r="O18" s="464">
        <v>0</v>
      </c>
      <c r="P18" s="464"/>
      <c r="Q18" s="464"/>
      <c r="R18" s="198">
        <v>1273343.06</v>
      </c>
      <c r="S18" s="198">
        <v>1273343.06</v>
      </c>
      <c r="T18" s="198">
        <v>-1273343.06</v>
      </c>
      <c r="U18" s="230" t="e">
        <f>S18-'Memória de Cálculo'!#REF!-'Memória de Cálculo'!#REF!</f>
        <v>#REF!</v>
      </c>
    </row>
    <row r="19" spans="2:21" ht="15" customHeight="1">
      <c r="B19" s="197" t="s">
        <v>955</v>
      </c>
      <c r="C19" s="463" t="s">
        <v>661</v>
      </c>
      <c r="D19" s="463"/>
      <c r="E19" s="463"/>
      <c r="F19" s="463"/>
      <c r="G19" s="198">
        <v>0</v>
      </c>
      <c r="H19" s="198">
        <v>0</v>
      </c>
      <c r="I19" s="464">
        <v>0</v>
      </c>
      <c r="J19" s="464"/>
      <c r="K19" s="198">
        <v>0</v>
      </c>
      <c r="L19" s="198">
        <v>0</v>
      </c>
      <c r="M19" s="198">
        <v>0</v>
      </c>
      <c r="N19" s="198">
        <v>0</v>
      </c>
      <c r="O19" s="464">
        <v>0</v>
      </c>
      <c r="P19" s="464"/>
      <c r="Q19" s="464"/>
      <c r="R19" s="198">
        <v>750441.12</v>
      </c>
      <c r="S19" s="198">
        <v>750441.12</v>
      </c>
      <c r="T19" s="198">
        <v>-750441.12</v>
      </c>
      <c r="U19" s="230" t="e">
        <f>S19-'Memória de Cálculo'!#REF!-'Memória de Cálculo'!#REF!</f>
        <v>#REF!</v>
      </c>
    </row>
    <row r="20" spans="2:21" ht="15" customHeight="1">
      <c r="B20" s="197" t="s">
        <v>956</v>
      </c>
      <c r="C20" s="463" t="s">
        <v>662</v>
      </c>
      <c r="D20" s="463"/>
      <c r="E20" s="463"/>
      <c r="F20" s="463"/>
      <c r="G20" s="198">
        <v>0</v>
      </c>
      <c r="H20" s="198">
        <v>0</v>
      </c>
      <c r="I20" s="464">
        <v>0</v>
      </c>
      <c r="J20" s="464"/>
      <c r="K20" s="198">
        <v>0</v>
      </c>
      <c r="L20" s="198">
        <v>0</v>
      </c>
      <c r="M20" s="198">
        <v>0</v>
      </c>
      <c r="N20" s="198">
        <v>0</v>
      </c>
      <c r="O20" s="464">
        <v>0</v>
      </c>
      <c r="P20" s="464"/>
      <c r="Q20" s="464"/>
      <c r="R20" s="198">
        <v>774003.14</v>
      </c>
      <c r="S20" s="198">
        <v>774003.14</v>
      </c>
      <c r="T20" s="198">
        <v>-774003.14</v>
      </c>
      <c r="U20" s="230" t="e">
        <f>S20-'Memória de Cálculo'!#REF!</f>
        <v>#REF!</v>
      </c>
    </row>
    <row r="21" spans="2:21" ht="15" customHeight="1">
      <c r="B21" s="197" t="s">
        <v>957</v>
      </c>
      <c r="C21" s="463" t="s">
        <v>663</v>
      </c>
      <c r="D21" s="463"/>
      <c r="E21" s="463"/>
      <c r="F21" s="463"/>
      <c r="G21" s="198">
        <v>0</v>
      </c>
      <c r="H21" s="198">
        <v>0</v>
      </c>
      <c r="I21" s="464">
        <v>0</v>
      </c>
      <c r="J21" s="464"/>
      <c r="K21" s="198">
        <v>0</v>
      </c>
      <c r="L21" s="198">
        <v>0</v>
      </c>
      <c r="M21" s="198">
        <v>0</v>
      </c>
      <c r="N21" s="198">
        <v>0</v>
      </c>
      <c r="O21" s="464">
        <v>0</v>
      </c>
      <c r="P21" s="464"/>
      <c r="Q21" s="464"/>
      <c r="R21" s="198">
        <v>233846.67</v>
      </c>
      <c r="S21" s="198">
        <v>233846.67</v>
      </c>
      <c r="T21" s="198">
        <v>-233846.67</v>
      </c>
      <c r="U21" s="230" t="e">
        <f>S21-'Memória de Cálculo'!#REF!-'Memória de Cálculo'!#REF!</f>
        <v>#REF!</v>
      </c>
    </row>
    <row r="22" spans="2:21" ht="15" customHeight="1">
      <c r="B22" s="197" t="s">
        <v>958</v>
      </c>
      <c r="C22" s="463" t="s">
        <v>664</v>
      </c>
      <c r="D22" s="463"/>
      <c r="E22" s="463"/>
      <c r="F22" s="463"/>
      <c r="G22" s="198">
        <v>0</v>
      </c>
      <c r="H22" s="198">
        <v>0</v>
      </c>
      <c r="I22" s="464">
        <v>0</v>
      </c>
      <c r="J22" s="464"/>
      <c r="K22" s="198">
        <v>0</v>
      </c>
      <c r="L22" s="198">
        <v>0</v>
      </c>
      <c r="M22" s="198">
        <v>-28520.96</v>
      </c>
      <c r="N22" s="198">
        <v>0</v>
      </c>
      <c r="O22" s="464">
        <v>-28520.96</v>
      </c>
      <c r="P22" s="464"/>
      <c r="Q22" s="464"/>
      <c r="R22" s="198">
        <v>55682.4</v>
      </c>
      <c r="S22" s="198">
        <v>27161.44</v>
      </c>
      <c r="T22" s="198">
        <v>-27161.44</v>
      </c>
      <c r="U22" s="230" t="e">
        <f>S22-'Memória de Cálculo'!#REF!-'Memória de Cálculo'!#REF!</f>
        <v>#REF!</v>
      </c>
    </row>
    <row r="23" spans="2:21" ht="15" customHeight="1">
      <c r="B23" s="197" t="s">
        <v>959</v>
      </c>
      <c r="C23" s="463" t="s">
        <v>665</v>
      </c>
      <c r="D23" s="463"/>
      <c r="E23" s="463"/>
      <c r="F23" s="463"/>
      <c r="G23" s="198">
        <v>0</v>
      </c>
      <c r="H23" s="198">
        <v>0</v>
      </c>
      <c r="I23" s="464">
        <v>0</v>
      </c>
      <c r="J23" s="464"/>
      <c r="K23" s="198">
        <v>0</v>
      </c>
      <c r="L23" s="198">
        <v>0</v>
      </c>
      <c r="M23" s="198">
        <v>0</v>
      </c>
      <c r="N23" s="198">
        <v>0</v>
      </c>
      <c r="O23" s="464">
        <v>0</v>
      </c>
      <c r="P23" s="464"/>
      <c r="Q23" s="464"/>
      <c r="R23" s="198">
        <v>1589.26</v>
      </c>
      <c r="S23" s="198">
        <v>1589.26</v>
      </c>
      <c r="T23" s="198">
        <v>-1589.26</v>
      </c>
      <c r="U23" s="230" t="e">
        <f>S23-'Memória de Cálculo'!#REF!</f>
        <v>#REF!</v>
      </c>
    </row>
    <row r="24" spans="2:21" ht="15" customHeight="1">
      <c r="B24" s="197" t="s">
        <v>962</v>
      </c>
      <c r="C24" s="463" t="s">
        <v>666</v>
      </c>
      <c r="D24" s="463"/>
      <c r="E24" s="463"/>
      <c r="F24" s="463"/>
      <c r="G24" s="198">
        <v>0</v>
      </c>
      <c r="H24" s="198">
        <v>0</v>
      </c>
      <c r="I24" s="464">
        <v>0</v>
      </c>
      <c r="J24" s="464"/>
      <c r="K24" s="198">
        <v>0</v>
      </c>
      <c r="L24" s="198">
        <v>0</v>
      </c>
      <c r="M24" s="198">
        <v>-51301.23</v>
      </c>
      <c r="N24" s="198">
        <v>0</v>
      </c>
      <c r="O24" s="464">
        <v>-51301.23</v>
      </c>
      <c r="P24" s="464"/>
      <c r="Q24" s="464"/>
      <c r="R24" s="198">
        <v>147841.2</v>
      </c>
      <c r="S24" s="198">
        <v>96539.97</v>
      </c>
      <c r="T24" s="198">
        <v>-96539.97</v>
      </c>
      <c r="U24" s="230" t="e">
        <f>S24-'Memória de Cálculo'!#REF!-'Memória de Cálculo'!#REF!-'Memória de Cálculo'!#REF!+'Memória de Cálculo'!#REF!</f>
        <v>#REF!</v>
      </c>
    </row>
    <row r="25" spans="2:21" ht="15" customHeight="1">
      <c r="B25" s="197" t="s">
        <v>963</v>
      </c>
      <c r="C25" s="463" t="s">
        <v>667</v>
      </c>
      <c r="D25" s="463"/>
      <c r="E25" s="463"/>
      <c r="F25" s="463"/>
      <c r="G25" s="198">
        <v>0</v>
      </c>
      <c r="H25" s="198">
        <v>0</v>
      </c>
      <c r="I25" s="464">
        <v>0</v>
      </c>
      <c r="J25" s="464"/>
      <c r="K25" s="198">
        <v>0</v>
      </c>
      <c r="L25" s="198">
        <v>0</v>
      </c>
      <c r="M25" s="198">
        <v>0</v>
      </c>
      <c r="N25" s="198">
        <v>0</v>
      </c>
      <c r="O25" s="464">
        <v>0</v>
      </c>
      <c r="P25" s="464"/>
      <c r="Q25" s="464"/>
      <c r="R25" s="198">
        <v>7282.34</v>
      </c>
      <c r="S25" s="198">
        <v>7282.34</v>
      </c>
      <c r="T25" s="198">
        <v>-7282.34</v>
      </c>
      <c r="U25" s="230" t="e">
        <f>S25-'Memória de Cálculo'!#REF!</f>
        <v>#REF!</v>
      </c>
    </row>
    <row r="26" spans="2:21" ht="15" customHeight="1">
      <c r="B26" s="197" t="s">
        <v>964</v>
      </c>
      <c r="C26" s="463" t="s">
        <v>668</v>
      </c>
      <c r="D26" s="463"/>
      <c r="E26" s="463"/>
      <c r="F26" s="463"/>
      <c r="G26" s="198">
        <v>0</v>
      </c>
      <c r="H26" s="198">
        <v>0</v>
      </c>
      <c r="I26" s="464">
        <v>0</v>
      </c>
      <c r="J26" s="464"/>
      <c r="K26" s="198">
        <v>0</v>
      </c>
      <c r="L26" s="198">
        <v>0</v>
      </c>
      <c r="M26" s="198">
        <v>0</v>
      </c>
      <c r="N26" s="198">
        <v>0</v>
      </c>
      <c r="O26" s="464">
        <v>0</v>
      </c>
      <c r="P26" s="464"/>
      <c r="Q26" s="464"/>
      <c r="R26" s="198">
        <v>131670.01</v>
      </c>
      <c r="S26" s="198">
        <v>131670.01</v>
      </c>
      <c r="T26" s="198">
        <v>-131670.01</v>
      </c>
      <c r="U26" s="230" t="e">
        <f>S26-'Memória de Cálculo'!#REF!-'Memória de Cálculo'!#REF!</f>
        <v>#REF!</v>
      </c>
    </row>
    <row r="27" spans="2:21" ht="15" customHeight="1">
      <c r="B27" s="197" t="s">
        <v>965</v>
      </c>
      <c r="C27" s="463" t="s">
        <v>669</v>
      </c>
      <c r="D27" s="463"/>
      <c r="E27" s="463"/>
      <c r="F27" s="463"/>
      <c r="G27" s="198">
        <v>0</v>
      </c>
      <c r="H27" s="198">
        <v>0</v>
      </c>
      <c r="I27" s="464">
        <v>0</v>
      </c>
      <c r="J27" s="464"/>
      <c r="K27" s="198">
        <v>0</v>
      </c>
      <c r="L27" s="198">
        <v>0</v>
      </c>
      <c r="M27" s="198">
        <v>0</v>
      </c>
      <c r="N27" s="198">
        <v>0</v>
      </c>
      <c r="O27" s="464">
        <v>0</v>
      </c>
      <c r="P27" s="464"/>
      <c r="Q27" s="464"/>
      <c r="R27" s="198">
        <v>226.68</v>
      </c>
      <c r="S27" s="198">
        <v>226.68</v>
      </c>
      <c r="T27" s="198">
        <v>-226.68</v>
      </c>
      <c r="U27" s="230" t="e">
        <f>S27-'Memória de Cálculo'!#REF!</f>
        <v>#REF!</v>
      </c>
    </row>
    <row r="28" spans="2:21" ht="15" customHeight="1">
      <c r="B28" s="197" t="s">
        <v>966</v>
      </c>
      <c r="C28" s="463" t="s">
        <v>670</v>
      </c>
      <c r="D28" s="463"/>
      <c r="E28" s="463"/>
      <c r="F28" s="463"/>
      <c r="G28" s="198">
        <v>0</v>
      </c>
      <c r="H28" s="198">
        <v>0</v>
      </c>
      <c r="I28" s="464">
        <v>0</v>
      </c>
      <c r="J28" s="464"/>
      <c r="K28" s="198">
        <v>0</v>
      </c>
      <c r="L28" s="198">
        <v>0</v>
      </c>
      <c r="M28" s="198">
        <v>0</v>
      </c>
      <c r="N28" s="198">
        <v>-461.86</v>
      </c>
      <c r="O28" s="464">
        <v>-461.86</v>
      </c>
      <c r="P28" s="464"/>
      <c r="Q28" s="464"/>
      <c r="R28" s="198">
        <v>3833.34</v>
      </c>
      <c r="S28" s="198">
        <v>3371.48</v>
      </c>
      <c r="T28" s="198">
        <v>-3371.48</v>
      </c>
      <c r="U28" s="230" t="e">
        <f>S28-'Memória de Cálculo'!#REF!-'Memória de Cálculo'!#REF!+'Memória de Cálculo'!#REF!+'Memória de Cálculo'!#REF!</f>
        <v>#REF!</v>
      </c>
    </row>
    <row r="29" spans="2:21" ht="15" customHeight="1">
      <c r="B29" s="197" t="s">
        <v>967</v>
      </c>
      <c r="C29" s="463" t="s">
        <v>671</v>
      </c>
      <c r="D29" s="463"/>
      <c r="E29" s="463"/>
      <c r="F29" s="463"/>
      <c r="G29" s="198">
        <v>0</v>
      </c>
      <c r="H29" s="198">
        <v>0</v>
      </c>
      <c r="I29" s="464">
        <v>0</v>
      </c>
      <c r="J29" s="464"/>
      <c r="K29" s="198">
        <v>0</v>
      </c>
      <c r="L29" s="198">
        <v>0</v>
      </c>
      <c r="M29" s="198">
        <v>0</v>
      </c>
      <c r="N29" s="198">
        <v>0</v>
      </c>
      <c r="O29" s="464">
        <v>0</v>
      </c>
      <c r="P29" s="464"/>
      <c r="Q29" s="464"/>
      <c r="R29" s="198">
        <v>57884.47</v>
      </c>
      <c r="S29" s="198">
        <v>57884.47</v>
      </c>
      <c r="T29" s="198">
        <v>-57884.47</v>
      </c>
      <c r="U29" s="230" t="e">
        <f>S29-'Memória de Cálculo'!#REF!</f>
        <v>#REF!</v>
      </c>
    </row>
    <row r="30" spans="2:21" ht="15" customHeight="1">
      <c r="B30" s="197" t="s">
        <v>1011</v>
      </c>
      <c r="C30" s="463" t="s">
        <v>1012</v>
      </c>
      <c r="D30" s="463"/>
      <c r="E30" s="463"/>
      <c r="F30" s="463"/>
      <c r="G30" s="198">
        <v>0</v>
      </c>
      <c r="H30" s="198">
        <v>0</v>
      </c>
      <c r="I30" s="464">
        <v>0</v>
      </c>
      <c r="J30" s="464"/>
      <c r="K30" s="198">
        <v>0</v>
      </c>
      <c r="L30" s="198">
        <v>0</v>
      </c>
      <c r="M30" s="198">
        <v>0</v>
      </c>
      <c r="N30" s="198">
        <v>0</v>
      </c>
      <c r="O30" s="464">
        <v>0</v>
      </c>
      <c r="P30" s="464"/>
      <c r="Q30" s="464"/>
      <c r="R30" s="198">
        <v>45065.23</v>
      </c>
      <c r="S30" s="198">
        <v>45065.23</v>
      </c>
      <c r="T30" s="198">
        <v>-45065.23</v>
      </c>
      <c r="U30" s="230" t="e">
        <f>S30-'Memória de Cálculo'!#REF!</f>
        <v>#REF!</v>
      </c>
    </row>
    <row r="31" spans="2:21" ht="15" customHeight="1">
      <c r="B31" s="193" t="s">
        <v>968</v>
      </c>
      <c r="C31" s="461" t="s">
        <v>672</v>
      </c>
      <c r="D31" s="461"/>
      <c r="E31" s="461"/>
      <c r="F31" s="461"/>
      <c r="G31" s="194">
        <v>0</v>
      </c>
      <c r="H31" s="194">
        <v>0</v>
      </c>
      <c r="I31" s="462">
        <v>0</v>
      </c>
      <c r="J31" s="462"/>
      <c r="K31" s="194">
        <v>0</v>
      </c>
      <c r="L31" s="194">
        <v>0</v>
      </c>
      <c r="M31" s="194">
        <v>-125337.52</v>
      </c>
      <c r="N31" s="194">
        <v>-673</v>
      </c>
      <c r="O31" s="462">
        <v>-126010.52</v>
      </c>
      <c r="P31" s="462"/>
      <c r="Q31" s="462"/>
      <c r="R31" s="194">
        <v>407156.92</v>
      </c>
      <c r="S31" s="194">
        <v>281146.4</v>
      </c>
      <c r="T31" s="194">
        <v>-281146.4</v>
      </c>
      <c r="U31" s="228">
        <f>S31-S32-S33-S34-S35-S36</f>
        <v>0</v>
      </c>
    </row>
    <row r="32" spans="2:21" ht="15" customHeight="1">
      <c r="B32" s="200" t="s">
        <v>969</v>
      </c>
      <c r="C32" s="465" t="s">
        <v>673</v>
      </c>
      <c r="D32" s="465"/>
      <c r="E32" s="465"/>
      <c r="F32" s="465"/>
      <c r="G32" s="201">
        <v>0</v>
      </c>
      <c r="H32" s="201">
        <v>0</v>
      </c>
      <c r="I32" s="466">
        <v>0</v>
      </c>
      <c r="J32" s="466"/>
      <c r="K32" s="201">
        <v>0</v>
      </c>
      <c r="L32" s="201">
        <v>0</v>
      </c>
      <c r="M32" s="201">
        <v>-1231.75</v>
      </c>
      <c r="N32" s="201">
        <v>-380.83</v>
      </c>
      <c r="O32" s="466">
        <v>-1612.58</v>
      </c>
      <c r="P32" s="466"/>
      <c r="Q32" s="466"/>
      <c r="R32" s="201">
        <v>3144.23</v>
      </c>
      <c r="S32" s="201">
        <v>1531.65</v>
      </c>
      <c r="T32" s="201">
        <v>-1531.65</v>
      </c>
      <c r="U32" s="231" t="e">
        <f>S32-'Memória de Cálculo'!#REF!+'Memória de Cálculo'!#REF!+'Memória de Cálculo'!#REF!+'Memória de Cálculo'!#REF!+'Memória de Cálculo'!#REF!</f>
        <v>#REF!</v>
      </c>
    </row>
    <row r="33" spans="2:21" ht="15" customHeight="1">
      <c r="B33" s="200" t="s">
        <v>970</v>
      </c>
      <c r="C33" s="465" t="s">
        <v>674</v>
      </c>
      <c r="D33" s="465"/>
      <c r="E33" s="465"/>
      <c r="F33" s="465"/>
      <c r="G33" s="201">
        <v>0</v>
      </c>
      <c r="H33" s="201">
        <v>0</v>
      </c>
      <c r="I33" s="466">
        <v>0</v>
      </c>
      <c r="J33" s="466"/>
      <c r="K33" s="201">
        <v>0</v>
      </c>
      <c r="L33" s="201">
        <v>0</v>
      </c>
      <c r="M33" s="201">
        <v>-124105.77</v>
      </c>
      <c r="N33" s="201">
        <v>0</v>
      </c>
      <c r="O33" s="466">
        <v>-124105.77</v>
      </c>
      <c r="P33" s="466"/>
      <c r="Q33" s="466"/>
      <c r="R33" s="201">
        <v>352481.01</v>
      </c>
      <c r="S33" s="201">
        <v>228375.24</v>
      </c>
      <c r="T33" s="201">
        <v>-228375.24</v>
      </c>
      <c r="U33" s="231" t="e">
        <f>S33-'Memória de Cálculo'!#REF!-'Memória de Cálculo'!#REF!-'Memória de Cálculo'!#REF!+'Memória de Cálculo'!#REF!</f>
        <v>#REF!</v>
      </c>
    </row>
    <row r="34" spans="2:21" ht="15" customHeight="1">
      <c r="B34" s="200" t="s">
        <v>971</v>
      </c>
      <c r="C34" s="465" t="s">
        <v>972</v>
      </c>
      <c r="D34" s="465"/>
      <c r="E34" s="465"/>
      <c r="F34" s="465"/>
      <c r="G34" s="201">
        <v>0</v>
      </c>
      <c r="H34" s="201">
        <v>0</v>
      </c>
      <c r="I34" s="466">
        <v>0</v>
      </c>
      <c r="J34" s="466"/>
      <c r="K34" s="201">
        <v>0</v>
      </c>
      <c r="L34" s="201">
        <v>0</v>
      </c>
      <c r="M34" s="201">
        <v>0</v>
      </c>
      <c r="N34" s="201">
        <v>0</v>
      </c>
      <c r="O34" s="466">
        <v>0</v>
      </c>
      <c r="P34" s="466"/>
      <c r="Q34" s="466"/>
      <c r="R34" s="201">
        <v>1.35</v>
      </c>
      <c r="S34" s="201">
        <v>1.35</v>
      </c>
      <c r="T34" s="201">
        <v>-1.35</v>
      </c>
      <c r="U34" s="231" t="e">
        <f>S34-'Memória de Cálculo'!#REF!</f>
        <v>#REF!</v>
      </c>
    </row>
    <row r="35" spans="2:21" ht="15" customHeight="1">
      <c r="B35" s="200" t="s">
        <v>973</v>
      </c>
      <c r="C35" s="465" t="s">
        <v>675</v>
      </c>
      <c r="D35" s="465"/>
      <c r="E35" s="465"/>
      <c r="F35" s="465"/>
      <c r="G35" s="201">
        <v>0</v>
      </c>
      <c r="H35" s="201">
        <v>0</v>
      </c>
      <c r="I35" s="466">
        <v>0</v>
      </c>
      <c r="J35" s="466"/>
      <c r="K35" s="201">
        <v>0</v>
      </c>
      <c r="L35" s="201">
        <v>0</v>
      </c>
      <c r="M35" s="201">
        <v>0</v>
      </c>
      <c r="N35" s="201">
        <v>-292.17</v>
      </c>
      <c r="O35" s="466">
        <v>-292.17</v>
      </c>
      <c r="P35" s="466"/>
      <c r="Q35" s="466"/>
      <c r="R35" s="201">
        <v>5293.63</v>
      </c>
      <c r="S35" s="201">
        <v>5001.46</v>
      </c>
      <c r="T35" s="201">
        <v>-5001.46</v>
      </c>
      <c r="U35" s="231" t="e">
        <f>S35-'Memória de Cálculo'!#REF!-'Memória de Cálculo'!#REF!+'Memória de Cálculo'!#REF!+'Memória de Cálculo'!#REF!</f>
        <v>#REF!</v>
      </c>
    </row>
    <row r="36" spans="2:21" ht="15" customHeight="1">
      <c r="B36" s="200" t="s">
        <v>974</v>
      </c>
      <c r="C36" s="465" t="s">
        <v>676</v>
      </c>
      <c r="D36" s="465"/>
      <c r="E36" s="465"/>
      <c r="F36" s="465"/>
      <c r="G36" s="201">
        <v>0</v>
      </c>
      <c r="H36" s="201">
        <v>0</v>
      </c>
      <c r="I36" s="466">
        <v>0</v>
      </c>
      <c r="J36" s="466"/>
      <c r="K36" s="201">
        <v>0</v>
      </c>
      <c r="L36" s="201">
        <v>0</v>
      </c>
      <c r="M36" s="201">
        <v>0</v>
      </c>
      <c r="N36" s="201">
        <v>0</v>
      </c>
      <c r="O36" s="466">
        <v>0</v>
      </c>
      <c r="P36" s="466"/>
      <c r="Q36" s="466"/>
      <c r="R36" s="201">
        <v>46236.7</v>
      </c>
      <c r="S36" s="201">
        <v>46236.7</v>
      </c>
      <c r="T36" s="201">
        <v>-46236.7</v>
      </c>
      <c r="U36" s="231" t="e">
        <f>S36-'Memória de Cálculo'!#REF!</f>
        <v>#REF!</v>
      </c>
    </row>
    <row r="37" spans="2:21" ht="15" customHeight="1">
      <c r="B37" s="193" t="s">
        <v>975</v>
      </c>
      <c r="C37" s="461" t="s">
        <v>677</v>
      </c>
      <c r="D37" s="461"/>
      <c r="E37" s="461"/>
      <c r="F37" s="461"/>
      <c r="G37" s="194">
        <v>0</v>
      </c>
      <c r="H37" s="194">
        <v>0</v>
      </c>
      <c r="I37" s="462">
        <v>0</v>
      </c>
      <c r="J37" s="462"/>
      <c r="K37" s="194">
        <v>0</v>
      </c>
      <c r="L37" s="194">
        <v>0</v>
      </c>
      <c r="M37" s="194">
        <v>0</v>
      </c>
      <c r="N37" s="194">
        <v>0</v>
      </c>
      <c r="O37" s="462">
        <v>0</v>
      </c>
      <c r="P37" s="462"/>
      <c r="Q37" s="462"/>
      <c r="R37" s="194">
        <v>356852.21</v>
      </c>
      <c r="S37" s="194">
        <v>356852.21</v>
      </c>
      <c r="T37" s="194">
        <v>-356852.21</v>
      </c>
      <c r="U37" s="228">
        <f>S37-S38-S39</f>
        <v>0</v>
      </c>
    </row>
    <row r="38" spans="2:21" ht="15" customHeight="1">
      <c r="B38" s="200" t="s">
        <v>976</v>
      </c>
      <c r="C38" s="465" t="s">
        <v>678</v>
      </c>
      <c r="D38" s="465"/>
      <c r="E38" s="465"/>
      <c r="F38" s="465"/>
      <c r="G38" s="201">
        <v>0</v>
      </c>
      <c r="H38" s="201">
        <v>0</v>
      </c>
      <c r="I38" s="466">
        <v>0</v>
      </c>
      <c r="J38" s="466"/>
      <c r="K38" s="201">
        <v>0</v>
      </c>
      <c r="L38" s="201">
        <v>0</v>
      </c>
      <c r="M38" s="201">
        <v>0</v>
      </c>
      <c r="N38" s="201">
        <v>0</v>
      </c>
      <c r="O38" s="466">
        <v>0</v>
      </c>
      <c r="P38" s="466"/>
      <c r="Q38" s="466"/>
      <c r="R38" s="201">
        <v>164633.01</v>
      </c>
      <c r="S38" s="201">
        <v>164633.01</v>
      </c>
      <c r="T38" s="201">
        <v>-164633.01</v>
      </c>
      <c r="U38" s="231" t="e">
        <f>S38-'Memória de Cálculo'!#REF!-'Memória de Cálculo'!#REF!-'Memória de Cálculo'!#REF!-'Memória de Cálculo'!#REF!-'Memória de Cálculo'!#REF!-'Memória de Cálculo'!#REF!</f>
        <v>#REF!</v>
      </c>
    </row>
    <row r="39" spans="2:21" ht="15" customHeight="1">
      <c r="B39" s="200" t="s">
        <v>977</v>
      </c>
      <c r="C39" s="465" t="s">
        <v>679</v>
      </c>
      <c r="D39" s="465"/>
      <c r="E39" s="465"/>
      <c r="F39" s="465"/>
      <c r="G39" s="201">
        <v>0</v>
      </c>
      <c r="H39" s="201">
        <v>0</v>
      </c>
      <c r="I39" s="466">
        <v>0</v>
      </c>
      <c r="J39" s="466"/>
      <c r="K39" s="201">
        <v>0</v>
      </c>
      <c r="L39" s="201">
        <v>0</v>
      </c>
      <c r="M39" s="201">
        <v>0</v>
      </c>
      <c r="N39" s="201">
        <v>0</v>
      </c>
      <c r="O39" s="466">
        <v>0</v>
      </c>
      <c r="P39" s="466"/>
      <c r="Q39" s="466"/>
      <c r="R39" s="201">
        <v>192219.2</v>
      </c>
      <c r="S39" s="201">
        <v>192219.2</v>
      </c>
      <c r="T39" s="201">
        <v>-192219.2</v>
      </c>
      <c r="U39" s="231" t="e">
        <f>S39-'Memória de Cálculo'!#REF!-'Memória de Cálculo'!#REF!</f>
        <v>#REF!</v>
      </c>
    </row>
    <row r="40" spans="2:21" ht="15" customHeight="1">
      <c r="B40" s="197" t="s">
        <v>684</v>
      </c>
      <c r="C40" s="463" t="s">
        <v>680</v>
      </c>
      <c r="D40" s="463"/>
      <c r="E40" s="463"/>
      <c r="F40" s="463"/>
      <c r="G40" s="198">
        <v>0</v>
      </c>
      <c r="H40" s="198">
        <v>0</v>
      </c>
      <c r="I40" s="464">
        <v>0</v>
      </c>
      <c r="J40" s="464"/>
      <c r="K40" s="198">
        <v>0</v>
      </c>
      <c r="L40" s="198">
        <v>0</v>
      </c>
      <c r="M40" s="198">
        <v>0</v>
      </c>
      <c r="N40" s="198">
        <v>0</v>
      </c>
      <c r="O40" s="464">
        <v>0</v>
      </c>
      <c r="P40" s="464"/>
      <c r="Q40" s="464"/>
      <c r="R40" s="198">
        <v>24691.41</v>
      </c>
      <c r="S40" s="198">
        <v>24691.41</v>
      </c>
      <c r="T40" s="198">
        <v>-24691.41</v>
      </c>
      <c r="U40" s="230" t="e">
        <f>S40-'Memória de Cálculo'!#REF!</f>
        <v>#REF!</v>
      </c>
    </row>
    <row r="41" spans="2:21" ht="15" customHeight="1">
      <c r="B41" s="193" t="s">
        <v>686</v>
      </c>
      <c r="C41" s="461" t="s">
        <v>681</v>
      </c>
      <c r="D41" s="461"/>
      <c r="E41" s="461"/>
      <c r="F41" s="461"/>
      <c r="G41" s="194">
        <v>0</v>
      </c>
      <c r="H41" s="194">
        <v>0</v>
      </c>
      <c r="I41" s="462">
        <v>0</v>
      </c>
      <c r="J41" s="462"/>
      <c r="K41" s="194">
        <v>0</v>
      </c>
      <c r="L41" s="194">
        <v>0</v>
      </c>
      <c r="M41" s="194">
        <v>0</v>
      </c>
      <c r="N41" s="194">
        <v>0</v>
      </c>
      <c r="O41" s="462">
        <v>0</v>
      </c>
      <c r="P41" s="462"/>
      <c r="Q41" s="462"/>
      <c r="R41" s="194">
        <v>24691.41</v>
      </c>
      <c r="S41" s="194">
        <v>24691.41</v>
      </c>
      <c r="T41" s="194">
        <v>-24691.41</v>
      </c>
      <c r="U41" s="228">
        <f>S41-S40</f>
        <v>0</v>
      </c>
    </row>
    <row r="42" spans="2:21" ht="19.5" customHeight="1">
      <c r="B42" s="204" t="s">
        <v>687</v>
      </c>
      <c r="C42" s="467" t="s">
        <v>682</v>
      </c>
      <c r="D42" s="467"/>
      <c r="E42" s="467"/>
      <c r="F42" s="467"/>
      <c r="G42" s="205">
        <v>0</v>
      </c>
      <c r="H42" s="205">
        <v>0</v>
      </c>
      <c r="I42" s="468">
        <v>0</v>
      </c>
      <c r="J42" s="468"/>
      <c r="K42" s="205">
        <v>0</v>
      </c>
      <c r="L42" s="205">
        <v>0</v>
      </c>
      <c r="M42" s="205">
        <v>0</v>
      </c>
      <c r="N42" s="205">
        <v>0</v>
      </c>
      <c r="O42" s="468">
        <v>0</v>
      </c>
      <c r="P42" s="468"/>
      <c r="Q42" s="468"/>
      <c r="R42" s="205">
        <v>512758.57</v>
      </c>
      <c r="S42" s="205">
        <v>512758.57</v>
      </c>
      <c r="T42" s="205">
        <v>-512758.57</v>
      </c>
      <c r="U42" s="232"/>
    </row>
    <row r="43" spans="2:21" ht="15" customHeight="1">
      <c r="B43" s="193" t="s">
        <v>689</v>
      </c>
      <c r="C43" s="461" t="s">
        <v>672</v>
      </c>
      <c r="D43" s="461"/>
      <c r="E43" s="461"/>
      <c r="F43" s="461"/>
      <c r="G43" s="194">
        <v>0</v>
      </c>
      <c r="H43" s="194">
        <v>0</v>
      </c>
      <c r="I43" s="462">
        <v>0</v>
      </c>
      <c r="J43" s="462"/>
      <c r="K43" s="194">
        <v>0</v>
      </c>
      <c r="L43" s="194">
        <v>0</v>
      </c>
      <c r="M43" s="194">
        <v>0</v>
      </c>
      <c r="N43" s="194">
        <v>0</v>
      </c>
      <c r="O43" s="462">
        <v>0</v>
      </c>
      <c r="P43" s="462"/>
      <c r="Q43" s="462"/>
      <c r="R43" s="194">
        <v>512758.57</v>
      </c>
      <c r="S43" s="194">
        <v>512758.57</v>
      </c>
      <c r="T43" s="194">
        <v>-512758.57</v>
      </c>
      <c r="U43" s="228">
        <f>S43-S44-S45</f>
        <v>0</v>
      </c>
    </row>
    <row r="44" spans="2:21" ht="15" customHeight="1">
      <c r="B44" s="204" t="s">
        <v>691</v>
      </c>
      <c r="C44" s="467" t="s">
        <v>683</v>
      </c>
      <c r="D44" s="467"/>
      <c r="E44" s="467"/>
      <c r="F44" s="467"/>
      <c r="G44" s="205">
        <v>0</v>
      </c>
      <c r="H44" s="205">
        <v>0</v>
      </c>
      <c r="I44" s="468">
        <v>0</v>
      </c>
      <c r="J44" s="468"/>
      <c r="K44" s="205">
        <v>0</v>
      </c>
      <c r="L44" s="205">
        <v>0</v>
      </c>
      <c r="M44" s="205">
        <v>0</v>
      </c>
      <c r="N44" s="205">
        <v>0</v>
      </c>
      <c r="O44" s="468">
        <v>0</v>
      </c>
      <c r="P44" s="468"/>
      <c r="Q44" s="468"/>
      <c r="R44" s="205">
        <v>467693.34</v>
      </c>
      <c r="S44" s="205">
        <v>467693.34</v>
      </c>
      <c r="T44" s="205">
        <v>-467693.34</v>
      </c>
      <c r="U44" s="239" t="e">
        <f>S44-'Memória de Cálculo'!#REF!-'Memória de Cálculo'!#REF!</f>
        <v>#REF!</v>
      </c>
    </row>
    <row r="45" spans="2:21" ht="15" customHeight="1">
      <c r="B45" s="243" t="s">
        <v>1013</v>
      </c>
      <c r="C45" s="486" t="s">
        <v>1014</v>
      </c>
      <c r="D45" s="486"/>
      <c r="E45" s="486"/>
      <c r="F45" s="486"/>
      <c r="G45" s="244">
        <v>0</v>
      </c>
      <c r="H45" s="244">
        <v>0</v>
      </c>
      <c r="I45" s="487">
        <v>0</v>
      </c>
      <c r="J45" s="487"/>
      <c r="K45" s="244">
        <v>0</v>
      </c>
      <c r="L45" s="244">
        <v>0</v>
      </c>
      <c r="M45" s="244">
        <v>0</v>
      </c>
      <c r="N45" s="244">
        <v>0</v>
      </c>
      <c r="O45" s="487">
        <v>0</v>
      </c>
      <c r="P45" s="487"/>
      <c r="Q45" s="487"/>
      <c r="R45" s="244">
        <v>45065.23</v>
      </c>
      <c r="S45" s="244">
        <v>45065.23</v>
      </c>
      <c r="T45" s="244">
        <v>-45065.23</v>
      </c>
      <c r="U45" s="245" t="e">
        <f>S45-'Memória de Cálculo'!#REF!</f>
        <v>#REF!</v>
      </c>
    </row>
    <row r="46" spans="2:21" ht="15" customHeight="1" hidden="1">
      <c r="B46" s="204" t="s">
        <v>978</v>
      </c>
      <c r="C46" s="467" t="s">
        <v>685</v>
      </c>
      <c r="D46" s="467"/>
      <c r="E46" s="467"/>
      <c r="F46" s="467"/>
      <c r="G46" s="205">
        <v>13900000</v>
      </c>
      <c r="H46" s="205">
        <v>0</v>
      </c>
      <c r="I46" s="468">
        <v>0</v>
      </c>
      <c r="J46" s="468"/>
      <c r="K46" s="205">
        <v>0</v>
      </c>
      <c r="L46" s="205">
        <v>13900000</v>
      </c>
      <c r="M46" s="205">
        <v>-39669.26</v>
      </c>
      <c r="N46" s="205">
        <v>-2851628.93</v>
      </c>
      <c r="O46" s="468">
        <v>-2891298.19</v>
      </c>
      <c r="P46" s="468"/>
      <c r="Q46" s="468"/>
      <c r="R46" s="205">
        <v>538430.82</v>
      </c>
      <c r="S46" s="205">
        <v>-2352867.37</v>
      </c>
      <c r="T46" s="205">
        <v>16252867.37</v>
      </c>
      <c r="U46" s="232"/>
    </row>
    <row r="47" spans="2:21" ht="15" customHeight="1" hidden="1">
      <c r="B47" s="204" t="s">
        <v>979</v>
      </c>
      <c r="C47" s="467" t="s">
        <v>654</v>
      </c>
      <c r="D47" s="467"/>
      <c r="E47" s="467"/>
      <c r="F47" s="467"/>
      <c r="G47" s="205">
        <v>0</v>
      </c>
      <c r="H47" s="205">
        <v>0</v>
      </c>
      <c r="I47" s="468">
        <v>0</v>
      </c>
      <c r="J47" s="468"/>
      <c r="K47" s="205">
        <v>0</v>
      </c>
      <c r="L47" s="205">
        <v>0</v>
      </c>
      <c r="M47" s="205">
        <v>-39669.26</v>
      </c>
      <c r="N47" s="205">
        <v>-2851628.93</v>
      </c>
      <c r="O47" s="468">
        <v>-2891298.19</v>
      </c>
      <c r="P47" s="468"/>
      <c r="Q47" s="468"/>
      <c r="R47" s="205">
        <v>538280.82</v>
      </c>
      <c r="S47" s="205">
        <v>-2353017.37</v>
      </c>
      <c r="T47" s="205">
        <v>2353017.37</v>
      </c>
      <c r="U47" s="232"/>
    </row>
    <row r="48" spans="2:21" ht="15" customHeight="1" hidden="1">
      <c r="B48" s="204" t="s">
        <v>1015</v>
      </c>
      <c r="C48" s="467" t="s">
        <v>688</v>
      </c>
      <c r="D48" s="467"/>
      <c r="E48" s="467"/>
      <c r="F48" s="467"/>
      <c r="G48" s="205">
        <v>0</v>
      </c>
      <c r="H48" s="205">
        <v>0</v>
      </c>
      <c r="I48" s="468">
        <v>0</v>
      </c>
      <c r="J48" s="468"/>
      <c r="K48" s="205">
        <v>0</v>
      </c>
      <c r="L48" s="205">
        <v>0</v>
      </c>
      <c r="M48" s="205">
        <v>0</v>
      </c>
      <c r="N48" s="205">
        <v>-143000</v>
      </c>
      <c r="O48" s="468">
        <v>-143000</v>
      </c>
      <c r="P48" s="468"/>
      <c r="Q48" s="468"/>
      <c r="R48" s="205">
        <v>0</v>
      </c>
      <c r="S48" s="205">
        <v>-143000</v>
      </c>
      <c r="T48" s="205">
        <v>143000</v>
      </c>
      <c r="U48" s="232"/>
    </row>
    <row r="49" spans="2:21" ht="15" customHeight="1" hidden="1">
      <c r="B49" s="204" t="s">
        <v>1016</v>
      </c>
      <c r="C49" s="467" t="s">
        <v>1017</v>
      </c>
      <c r="D49" s="467"/>
      <c r="E49" s="467"/>
      <c r="F49" s="467"/>
      <c r="G49" s="205">
        <v>0</v>
      </c>
      <c r="H49" s="205">
        <v>0</v>
      </c>
      <c r="I49" s="468">
        <v>0</v>
      </c>
      <c r="J49" s="468"/>
      <c r="K49" s="205">
        <v>0</v>
      </c>
      <c r="L49" s="205">
        <v>0</v>
      </c>
      <c r="M49" s="205">
        <v>0</v>
      </c>
      <c r="N49" s="205">
        <v>-75000</v>
      </c>
      <c r="O49" s="468">
        <v>-75000</v>
      </c>
      <c r="P49" s="468"/>
      <c r="Q49" s="468"/>
      <c r="R49" s="205">
        <v>0</v>
      </c>
      <c r="S49" s="205">
        <v>-75000</v>
      </c>
      <c r="T49" s="205">
        <v>75000</v>
      </c>
      <c r="U49" s="232"/>
    </row>
    <row r="50" spans="2:21" ht="15" customHeight="1" hidden="1">
      <c r="B50" s="204" t="s">
        <v>1023</v>
      </c>
      <c r="C50" s="467" t="s">
        <v>690</v>
      </c>
      <c r="D50" s="467"/>
      <c r="E50" s="467"/>
      <c r="F50" s="467"/>
      <c r="G50" s="205">
        <v>0</v>
      </c>
      <c r="H50" s="205">
        <v>0</v>
      </c>
      <c r="I50" s="468">
        <v>0</v>
      </c>
      <c r="J50" s="468"/>
      <c r="K50" s="205">
        <v>0</v>
      </c>
      <c r="L50" s="205">
        <v>0</v>
      </c>
      <c r="M50" s="205">
        <v>0</v>
      </c>
      <c r="N50" s="205">
        <v>-68000</v>
      </c>
      <c r="O50" s="468">
        <v>-68000</v>
      </c>
      <c r="P50" s="468"/>
      <c r="Q50" s="468"/>
      <c r="R50" s="205">
        <v>0</v>
      </c>
      <c r="S50" s="205">
        <v>-68000</v>
      </c>
      <c r="T50" s="205">
        <v>68000</v>
      </c>
      <c r="U50" s="232"/>
    </row>
    <row r="51" spans="2:21" ht="15" customHeight="1" hidden="1">
      <c r="B51" s="204" t="s">
        <v>980</v>
      </c>
      <c r="C51" s="467" t="s">
        <v>692</v>
      </c>
      <c r="D51" s="467"/>
      <c r="E51" s="467"/>
      <c r="F51" s="467"/>
      <c r="G51" s="205">
        <v>0</v>
      </c>
      <c r="H51" s="205">
        <v>0</v>
      </c>
      <c r="I51" s="468">
        <v>0</v>
      </c>
      <c r="J51" s="468"/>
      <c r="K51" s="205">
        <v>0</v>
      </c>
      <c r="L51" s="205">
        <v>0</v>
      </c>
      <c r="M51" s="205">
        <v>-9698.85</v>
      </c>
      <c r="N51" s="205">
        <v>-151472.55</v>
      </c>
      <c r="O51" s="468">
        <v>-161171.4</v>
      </c>
      <c r="P51" s="468"/>
      <c r="Q51" s="468"/>
      <c r="R51" s="205">
        <v>38160.22</v>
      </c>
      <c r="S51" s="205">
        <v>-123011.18</v>
      </c>
      <c r="T51" s="205">
        <v>123011.18</v>
      </c>
      <c r="U51" s="232"/>
    </row>
    <row r="52" spans="2:21" ht="15" customHeight="1" hidden="1">
      <c r="B52" s="204" t="s">
        <v>693</v>
      </c>
      <c r="C52" s="467" t="s">
        <v>694</v>
      </c>
      <c r="D52" s="467"/>
      <c r="E52" s="467"/>
      <c r="F52" s="467"/>
      <c r="G52" s="205">
        <v>0</v>
      </c>
      <c r="H52" s="205">
        <v>0</v>
      </c>
      <c r="I52" s="468">
        <v>0</v>
      </c>
      <c r="J52" s="468"/>
      <c r="K52" s="205">
        <v>0</v>
      </c>
      <c r="L52" s="205">
        <v>0</v>
      </c>
      <c r="M52" s="205">
        <v>0</v>
      </c>
      <c r="N52" s="205">
        <v>-49508.46</v>
      </c>
      <c r="O52" s="468">
        <v>-49508.46</v>
      </c>
      <c r="P52" s="468"/>
      <c r="Q52" s="468"/>
      <c r="R52" s="205">
        <v>1823.23</v>
      </c>
      <c r="S52" s="205">
        <v>-47685.23</v>
      </c>
      <c r="T52" s="205">
        <v>47685.23</v>
      </c>
      <c r="U52" s="232"/>
    </row>
    <row r="53" spans="2:21" ht="15" customHeight="1" hidden="1">
      <c r="B53" s="204" t="s">
        <v>695</v>
      </c>
      <c r="C53" s="467" t="s">
        <v>696</v>
      </c>
      <c r="D53" s="467"/>
      <c r="E53" s="467"/>
      <c r="F53" s="467"/>
      <c r="G53" s="205">
        <v>0</v>
      </c>
      <c r="H53" s="205">
        <v>0</v>
      </c>
      <c r="I53" s="468">
        <v>0</v>
      </c>
      <c r="J53" s="468"/>
      <c r="K53" s="205">
        <v>0</v>
      </c>
      <c r="L53" s="205">
        <v>0</v>
      </c>
      <c r="M53" s="205">
        <v>0</v>
      </c>
      <c r="N53" s="205">
        <v>-8739.67</v>
      </c>
      <c r="O53" s="468">
        <v>-8739.67</v>
      </c>
      <c r="P53" s="468"/>
      <c r="Q53" s="468"/>
      <c r="R53" s="205">
        <v>0</v>
      </c>
      <c r="S53" s="205">
        <v>-8739.67</v>
      </c>
      <c r="T53" s="205">
        <v>8739.67</v>
      </c>
      <c r="U53" s="232"/>
    </row>
    <row r="54" spans="2:21" ht="15" customHeight="1" hidden="1">
      <c r="B54" s="204" t="s">
        <v>697</v>
      </c>
      <c r="C54" s="467" t="s">
        <v>698</v>
      </c>
      <c r="D54" s="467"/>
      <c r="E54" s="467"/>
      <c r="F54" s="467"/>
      <c r="G54" s="205">
        <v>0</v>
      </c>
      <c r="H54" s="205">
        <v>0</v>
      </c>
      <c r="I54" s="468">
        <v>0</v>
      </c>
      <c r="J54" s="468"/>
      <c r="K54" s="205">
        <v>0</v>
      </c>
      <c r="L54" s="205">
        <v>0</v>
      </c>
      <c r="M54" s="205">
        <v>0</v>
      </c>
      <c r="N54" s="205">
        <v>-49674.56</v>
      </c>
      <c r="O54" s="468">
        <v>-49674.56</v>
      </c>
      <c r="P54" s="468"/>
      <c r="Q54" s="468"/>
      <c r="R54" s="205">
        <v>3046.8</v>
      </c>
      <c r="S54" s="205">
        <v>-46627.76</v>
      </c>
      <c r="T54" s="205">
        <v>46627.76</v>
      </c>
      <c r="U54" s="232"/>
    </row>
    <row r="55" spans="2:21" ht="15" customHeight="1" hidden="1">
      <c r="B55" s="204" t="s">
        <v>699</v>
      </c>
      <c r="C55" s="467" t="s">
        <v>700</v>
      </c>
      <c r="D55" s="467"/>
      <c r="E55" s="467"/>
      <c r="F55" s="467"/>
      <c r="G55" s="205">
        <v>0</v>
      </c>
      <c r="H55" s="205">
        <v>0</v>
      </c>
      <c r="I55" s="468">
        <v>0</v>
      </c>
      <c r="J55" s="468"/>
      <c r="K55" s="205">
        <v>0</v>
      </c>
      <c r="L55" s="205">
        <v>0</v>
      </c>
      <c r="M55" s="205">
        <v>-3235.9</v>
      </c>
      <c r="N55" s="205">
        <v>-604</v>
      </c>
      <c r="O55" s="468">
        <v>-3839.9</v>
      </c>
      <c r="P55" s="468"/>
      <c r="Q55" s="468"/>
      <c r="R55" s="205">
        <v>3668.54</v>
      </c>
      <c r="S55" s="205">
        <v>-171.36</v>
      </c>
      <c r="T55" s="205">
        <v>171.36</v>
      </c>
      <c r="U55" s="232"/>
    </row>
    <row r="56" spans="2:21" ht="15" customHeight="1" hidden="1">
      <c r="B56" s="204" t="s">
        <v>997</v>
      </c>
      <c r="C56" s="467" t="s">
        <v>998</v>
      </c>
      <c r="D56" s="467"/>
      <c r="E56" s="467"/>
      <c r="F56" s="467"/>
      <c r="G56" s="205">
        <v>0</v>
      </c>
      <c r="H56" s="205">
        <v>0</v>
      </c>
      <c r="I56" s="468">
        <v>0</v>
      </c>
      <c r="J56" s="468"/>
      <c r="K56" s="205">
        <v>0</v>
      </c>
      <c r="L56" s="205">
        <v>0</v>
      </c>
      <c r="M56" s="205">
        <v>0</v>
      </c>
      <c r="N56" s="205">
        <v>-1000</v>
      </c>
      <c r="O56" s="468">
        <v>-1000</v>
      </c>
      <c r="P56" s="468"/>
      <c r="Q56" s="468"/>
      <c r="R56" s="205">
        <v>0</v>
      </c>
      <c r="S56" s="205">
        <v>-1000</v>
      </c>
      <c r="T56" s="205">
        <v>1000</v>
      </c>
      <c r="U56" s="232"/>
    </row>
    <row r="57" spans="2:21" ht="15" customHeight="1" hidden="1">
      <c r="B57" s="204" t="s">
        <v>701</v>
      </c>
      <c r="C57" s="467" t="s">
        <v>702</v>
      </c>
      <c r="D57" s="467"/>
      <c r="E57" s="467"/>
      <c r="F57" s="467"/>
      <c r="G57" s="205">
        <v>0</v>
      </c>
      <c r="H57" s="205">
        <v>0</v>
      </c>
      <c r="I57" s="468">
        <v>0</v>
      </c>
      <c r="J57" s="468"/>
      <c r="K57" s="205">
        <v>0</v>
      </c>
      <c r="L57" s="205">
        <v>0</v>
      </c>
      <c r="M57" s="205">
        <v>0</v>
      </c>
      <c r="N57" s="205">
        <v>-3226.69</v>
      </c>
      <c r="O57" s="468">
        <v>-3226.69</v>
      </c>
      <c r="P57" s="468"/>
      <c r="Q57" s="468"/>
      <c r="R57" s="205">
        <v>0</v>
      </c>
      <c r="S57" s="205">
        <v>-3226.69</v>
      </c>
      <c r="T57" s="205">
        <v>3226.69</v>
      </c>
      <c r="U57" s="232"/>
    </row>
    <row r="58" spans="2:21" ht="15" customHeight="1" hidden="1">
      <c r="B58" s="204" t="s">
        <v>703</v>
      </c>
      <c r="C58" s="467" t="s">
        <v>704</v>
      </c>
      <c r="D58" s="467"/>
      <c r="E58" s="467"/>
      <c r="F58" s="467"/>
      <c r="G58" s="205">
        <v>0</v>
      </c>
      <c r="H58" s="205">
        <v>0</v>
      </c>
      <c r="I58" s="468">
        <v>0</v>
      </c>
      <c r="J58" s="468"/>
      <c r="K58" s="205">
        <v>0</v>
      </c>
      <c r="L58" s="205">
        <v>0</v>
      </c>
      <c r="M58" s="205">
        <v>0</v>
      </c>
      <c r="N58" s="205">
        <v>-5830.92</v>
      </c>
      <c r="O58" s="468">
        <v>-5830.92</v>
      </c>
      <c r="P58" s="468"/>
      <c r="Q58" s="468"/>
      <c r="R58" s="205">
        <v>11517.32</v>
      </c>
      <c r="S58" s="205">
        <v>5686.4</v>
      </c>
      <c r="T58" s="205">
        <v>-5686.4</v>
      </c>
      <c r="U58" s="232"/>
    </row>
    <row r="59" spans="2:21" ht="15" customHeight="1" hidden="1">
      <c r="B59" s="204" t="s">
        <v>1024</v>
      </c>
      <c r="C59" s="467" t="s">
        <v>1025</v>
      </c>
      <c r="D59" s="467"/>
      <c r="E59" s="467"/>
      <c r="F59" s="467"/>
      <c r="G59" s="205">
        <v>0</v>
      </c>
      <c r="H59" s="205">
        <v>0</v>
      </c>
      <c r="I59" s="468">
        <v>0</v>
      </c>
      <c r="J59" s="468"/>
      <c r="K59" s="205">
        <v>0</v>
      </c>
      <c r="L59" s="205">
        <v>0</v>
      </c>
      <c r="M59" s="205">
        <v>0</v>
      </c>
      <c r="N59" s="205">
        <v>-10714</v>
      </c>
      <c r="O59" s="468">
        <v>-10714</v>
      </c>
      <c r="P59" s="468"/>
      <c r="Q59" s="468"/>
      <c r="R59" s="205">
        <v>0</v>
      </c>
      <c r="S59" s="205">
        <v>-10714</v>
      </c>
      <c r="T59" s="205">
        <v>10714</v>
      </c>
      <c r="U59" s="232"/>
    </row>
    <row r="60" spans="2:21" ht="15" customHeight="1" hidden="1">
      <c r="B60" s="204" t="s">
        <v>999</v>
      </c>
      <c r="C60" s="467" t="s">
        <v>1000</v>
      </c>
      <c r="D60" s="467"/>
      <c r="E60" s="467"/>
      <c r="F60" s="467"/>
      <c r="G60" s="205">
        <v>0</v>
      </c>
      <c r="H60" s="205">
        <v>0</v>
      </c>
      <c r="I60" s="468">
        <v>0</v>
      </c>
      <c r="J60" s="468"/>
      <c r="K60" s="205">
        <v>0</v>
      </c>
      <c r="L60" s="205">
        <v>0</v>
      </c>
      <c r="M60" s="205">
        <v>0</v>
      </c>
      <c r="N60" s="205">
        <v>-6200</v>
      </c>
      <c r="O60" s="468">
        <v>-6200</v>
      </c>
      <c r="P60" s="468"/>
      <c r="Q60" s="468"/>
      <c r="R60" s="205">
        <v>6120</v>
      </c>
      <c r="S60" s="205">
        <v>-80</v>
      </c>
      <c r="T60" s="205">
        <v>80</v>
      </c>
      <c r="U60" s="232"/>
    </row>
    <row r="61" spans="2:21" ht="15" customHeight="1" hidden="1">
      <c r="B61" s="204" t="s">
        <v>705</v>
      </c>
      <c r="C61" s="467" t="s">
        <v>706</v>
      </c>
      <c r="D61" s="467"/>
      <c r="E61" s="467"/>
      <c r="F61" s="467"/>
      <c r="G61" s="205">
        <v>0</v>
      </c>
      <c r="H61" s="205">
        <v>0</v>
      </c>
      <c r="I61" s="468">
        <v>0</v>
      </c>
      <c r="J61" s="468"/>
      <c r="K61" s="205">
        <v>0</v>
      </c>
      <c r="L61" s="205">
        <v>0</v>
      </c>
      <c r="M61" s="205">
        <v>0</v>
      </c>
      <c r="N61" s="205">
        <v>-4140</v>
      </c>
      <c r="O61" s="468">
        <v>-4140</v>
      </c>
      <c r="P61" s="468"/>
      <c r="Q61" s="468"/>
      <c r="R61" s="205">
        <v>2206</v>
      </c>
      <c r="S61" s="205">
        <v>-1934</v>
      </c>
      <c r="T61" s="205">
        <v>1934</v>
      </c>
      <c r="U61" s="232"/>
    </row>
    <row r="62" spans="2:21" ht="15" customHeight="1" hidden="1">
      <c r="B62" s="204" t="s">
        <v>707</v>
      </c>
      <c r="C62" s="467" t="s">
        <v>708</v>
      </c>
      <c r="D62" s="467"/>
      <c r="E62" s="467"/>
      <c r="F62" s="467"/>
      <c r="G62" s="205">
        <v>0</v>
      </c>
      <c r="H62" s="205">
        <v>0</v>
      </c>
      <c r="I62" s="468">
        <v>0</v>
      </c>
      <c r="J62" s="468"/>
      <c r="K62" s="205">
        <v>0</v>
      </c>
      <c r="L62" s="205">
        <v>0</v>
      </c>
      <c r="M62" s="205">
        <v>0</v>
      </c>
      <c r="N62" s="205">
        <v>-2240</v>
      </c>
      <c r="O62" s="468">
        <v>-2240</v>
      </c>
      <c r="P62" s="468"/>
      <c r="Q62" s="468"/>
      <c r="R62" s="205">
        <v>1645.19</v>
      </c>
      <c r="S62" s="205">
        <v>-594.81</v>
      </c>
      <c r="T62" s="205">
        <v>594.81</v>
      </c>
      <c r="U62" s="232"/>
    </row>
    <row r="63" spans="2:21" ht="15" customHeight="1" hidden="1">
      <c r="B63" s="204" t="s">
        <v>1001</v>
      </c>
      <c r="C63" s="467" t="s">
        <v>1002</v>
      </c>
      <c r="D63" s="467"/>
      <c r="E63" s="467"/>
      <c r="F63" s="467"/>
      <c r="G63" s="205">
        <v>0</v>
      </c>
      <c r="H63" s="205">
        <v>0</v>
      </c>
      <c r="I63" s="468">
        <v>0</v>
      </c>
      <c r="J63" s="468"/>
      <c r="K63" s="205">
        <v>0</v>
      </c>
      <c r="L63" s="205">
        <v>0</v>
      </c>
      <c r="M63" s="205">
        <v>0</v>
      </c>
      <c r="N63" s="205">
        <v>-2000</v>
      </c>
      <c r="O63" s="468">
        <v>-2000</v>
      </c>
      <c r="P63" s="468"/>
      <c r="Q63" s="468"/>
      <c r="R63" s="205">
        <v>1590</v>
      </c>
      <c r="S63" s="205">
        <v>-410</v>
      </c>
      <c r="T63" s="205">
        <v>410</v>
      </c>
      <c r="U63" s="232"/>
    </row>
    <row r="64" spans="2:21" ht="15" customHeight="1" hidden="1">
      <c r="B64" s="204" t="s">
        <v>711</v>
      </c>
      <c r="C64" s="467" t="s">
        <v>712</v>
      </c>
      <c r="D64" s="467"/>
      <c r="E64" s="467"/>
      <c r="F64" s="467"/>
      <c r="G64" s="205">
        <v>0</v>
      </c>
      <c r="H64" s="205">
        <v>0</v>
      </c>
      <c r="I64" s="468">
        <v>0</v>
      </c>
      <c r="J64" s="468"/>
      <c r="K64" s="205">
        <v>0</v>
      </c>
      <c r="L64" s="205">
        <v>0</v>
      </c>
      <c r="M64" s="205">
        <v>-6462.95</v>
      </c>
      <c r="N64" s="205">
        <v>-6594.25</v>
      </c>
      <c r="O64" s="468">
        <v>-13057.2</v>
      </c>
      <c r="P64" s="468"/>
      <c r="Q64" s="468"/>
      <c r="R64" s="205">
        <v>6543.14</v>
      </c>
      <c r="S64" s="205">
        <v>-6514.06</v>
      </c>
      <c r="T64" s="205">
        <v>6514.06</v>
      </c>
      <c r="U64" s="232"/>
    </row>
    <row r="65" spans="2:21" ht="15" customHeight="1" hidden="1">
      <c r="B65" s="204" t="s">
        <v>1026</v>
      </c>
      <c r="C65" s="467" t="s">
        <v>1027</v>
      </c>
      <c r="D65" s="467"/>
      <c r="E65" s="467"/>
      <c r="F65" s="467"/>
      <c r="G65" s="205">
        <v>0</v>
      </c>
      <c r="H65" s="205">
        <v>0</v>
      </c>
      <c r="I65" s="468">
        <v>0</v>
      </c>
      <c r="J65" s="468"/>
      <c r="K65" s="205">
        <v>0</v>
      </c>
      <c r="L65" s="205">
        <v>0</v>
      </c>
      <c r="M65" s="205">
        <v>0</v>
      </c>
      <c r="N65" s="205">
        <v>-1000</v>
      </c>
      <c r="O65" s="468">
        <v>-1000</v>
      </c>
      <c r="P65" s="468"/>
      <c r="Q65" s="468"/>
      <c r="R65" s="205">
        <v>0</v>
      </c>
      <c r="S65" s="205">
        <v>-1000</v>
      </c>
      <c r="T65" s="205">
        <v>1000</v>
      </c>
      <c r="U65" s="232"/>
    </row>
    <row r="66" spans="2:21" ht="15" customHeight="1" hidden="1">
      <c r="B66" s="204" t="s">
        <v>1028</v>
      </c>
      <c r="C66" s="467" t="s">
        <v>1029</v>
      </c>
      <c r="D66" s="467"/>
      <c r="E66" s="467"/>
      <c r="F66" s="467"/>
      <c r="G66" s="205">
        <v>0</v>
      </c>
      <c r="H66" s="205">
        <v>0</v>
      </c>
      <c r="I66" s="468">
        <v>0</v>
      </c>
      <c r="J66" s="468"/>
      <c r="K66" s="205">
        <v>0</v>
      </c>
      <c r="L66" s="205">
        <v>0</v>
      </c>
      <c r="M66" s="205">
        <v>0</v>
      </c>
      <c r="N66" s="205">
        <v>-2000</v>
      </c>
      <c r="O66" s="468">
        <v>-2000</v>
      </c>
      <c r="P66" s="468"/>
      <c r="Q66" s="468"/>
      <c r="R66" s="205">
        <v>0</v>
      </c>
      <c r="S66" s="205">
        <v>-2000</v>
      </c>
      <c r="T66" s="205">
        <v>2000</v>
      </c>
      <c r="U66" s="232"/>
    </row>
    <row r="67" spans="2:21" ht="15" customHeight="1" hidden="1">
      <c r="B67" s="204" t="s">
        <v>1030</v>
      </c>
      <c r="C67" s="467" t="s">
        <v>1031</v>
      </c>
      <c r="D67" s="467"/>
      <c r="E67" s="467"/>
      <c r="F67" s="467"/>
      <c r="G67" s="205">
        <v>0</v>
      </c>
      <c r="H67" s="205">
        <v>0</v>
      </c>
      <c r="I67" s="468">
        <v>0</v>
      </c>
      <c r="J67" s="468"/>
      <c r="K67" s="205">
        <v>0</v>
      </c>
      <c r="L67" s="205">
        <v>0</v>
      </c>
      <c r="M67" s="205">
        <v>0</v>
      </c>
      <c r="N67" s="205">
        <v>-2000</v>
      </c>
      <c r="O67" s="468">
        <v>-2000</v>
      </c>
      <c r="P67" s="468"/>
      <c r="Q67" s="468"/>
      <c r="R67" s="205">
        <v>0</v>
      </c>
      <c r="S67" s="205">
        <v>-2000</v>
      </c>
      <c r="T67" s="205">
        <v>2000</v>
      </c>
      <c r="U67" s="232"/>
    </row>
    <row r="68" spans="2:21" ht="15" customHeight="1" hidden="1">
      <c r="B68" s="204" t="s">
        <v>713</v>
      </c>
      <c r="C68" s="467" t="s">
        <v>714</v>
      </c>
      <c r="D68" s="467"/>
      <c r="E68" s="467"/>
      <c r="F68" s="467"/>
      <c r="G68" s="205">
        <v>0</v>
      </c>
      <c r="H68" s="205">
        <v>0</v>
      </c>
      <c r="I68" s="468">
        <v>0</v>
      </c>
      <c r="J68" s="468"/>
      <c r="K68" s="205">
        <v>0</v>
      </c>
      <c r="L68" s="205">
        <v>0</v>
      </c>
      <c r="M68" s="205">
        <v>0</v>
      </c>
      <c r="N68" s="205">
        <v>-403166.94</v>
      </c>
      <c r="O68" s="468">
        <v>-403166.94</v>
      </c>
      <c r="P68" s="468"/>
      <c r="Q68" s="468"/>
      <c r="R68" s="205">
        <v>11661.22</v>
      </c>
      <c r="S68" s="205">
        <v>-391505.72</v>
      </c>
      <c r="T68" s="205">
        <v>391505.72</v>
      </c>
      <c r="U68" s="232"/>
    </row>
    <row r="69" spans="2:21" ht="15" customHeight="1" hidden="1">
      <c r="B69" s="204" t="s">
        <v>715</v>
      </c>
      <c r="C69" s="467" t="s">
        <v>716</v>
      </c>
      <c r="D69" s="467"/>
      <c r="E69" s="467"/>
      <c r="F69" s="467"/>
      <c r="G69" s="205">
        <v>0</v>
      </c>
      <c r="H69" s="205">
        <v>0</v>
      </c>
      <c r="I69" s="468">
        <v>0</v>
      </c>
      <c r="J69" s="468"/>
      <c r="K69" s="205">
        <v>0</v>
      </c>
      <c r="L69" s="205">
        <v>0</v>
      </c>
      <c r="M69" s="205">
        <v>0</v>
      </c>
      <c r="N69" s="205">
        <v>-210992.03</v>
      </c>
      <c r="O69" s="468">
        <v>-210992.03</v>
      </c>
      <c r="P69" s="468"/>
      <c r="Q69" s="468"/>
      <c r="R69" s="205">
        <v>0</v>
      </c>
      <c r="S69" s="205">
        <v>-210992.03</v>
      </c>
      <c r="T69" s="205">
        <v>210992.03</v>
      </c>
      <c r="U69" s="232"/>
    </row>
    <row r="70" spans="2:21" ht="15" customHeight="1" hidden="1">
      <c r="B70" s="204" t="s">
        <v>717</v>
      </c>
      <c r="C70" s="467" t="s">
        <v>718</v>
      </c>
      <c r="D70" s="467"/>
      <c r="E70" s="467"/>
      <c r="F70" s="467"/>
      <c r="G70" s="205">
        <v>0</v>
      </c>
      <c r="H70" s="205">
        <v>0</v>
      </c>
      <c r="I70" s="468">
        <v>0</v>
      </c>
      <c r="J70" s="468"/>
      <c r="K70" s="205">
        <v>0</v>
      </c>
      <c r="L70" s="205">
        <v>0</v>
      </c>
      <c r="M70" s="205">
        <v>0</v>
      </c>
      <c r="N70" s="205">
        <v>-20244.61</v>
      </c>
      <c r="O70" s="468">
        <v>-20244.61</v>
      </c>
      <c r="P70" s="468"/>
      <c r="Q70" s="468"/>
      <c r="R70" s="205">
        <v>0</v>
      </c>
      <c r="S70" s="205">
        <v>-20244.61</v>
      </c>
      <c r="T70" s="205">
        <v>20244.61</v>
      </c>
      <c r="U70" s="232"/>
    </row>
    <row r="71" spans="2:21" ht="15" customHeight="1" hidden="1">
      <c r="B71" s="204" t="s">
        <v>719</v>
      </c>
      <c r="C71" s="467" t="s">
        <v>720</v>
      </c>
      <c r="D71" s="467"/>
      <c r="E71" s="467"/>
      <c r="F71" s="467"/>
      <c r="G71" s="205">
        <v>0</v>
      </c>
      <c r="H71" s="205">
        <v>0</v>
      </c>
      <c r="I71" s="468">
        <v>0</v>
      </c>
      <c r="J71" s="468"/>
      <c r="K71" s="205">
        <v>0</v>
      </c>
      <c r="L71" s="205">
        <v>0</v>
      </c>
      <c r="M71" s="205">
        <v>0</v>
      </c>
      <c r="N71" s="205">
        <v>-27441.24</v>
      </c>
      <c r="O71" s="468">
        <v>-27441.24</v>
      </c>
      <c r="P71" s="468"/>
      <c r="Q71" s="468"/>
      <c r="R71" s="205">
        <v>11661.22</v>
      </c>
      <c r="S71" s="205">
        <v>-15780.02</v>
      </c>
      <c r="T71" s="205">
        <v>15780.02</v>
      </c>
      <c r="U71" s="232"/>
    </row>
    <row r="72" spans="2:21" ht="15" customHeight="1" hidden="1">
      <c r="B72" s="204" t="s">
        <v>721</v>
      </c>
      <c r="C72" s="467" t="s">
        <v>722</v>
      </c>
      <c r="D72" s="467"/>
      <c r="E72" s="467"/>
      <c r="F72" s="467"/>
      <c r="G72" s="205">
        <v>0</v>
      </c>
      <c r="H72" s="205">
        <v>0</v>
      </c>
      <c r="I72" s="468">
        <v>0</v>
      </c>
      <c r="J72" s="468"/>
      <c r="K72" s="205">
        <v>0</v>
      </c>
      <c r="L72" s="205">
        <v>0</v>
      </c>
      <c r="M72" s="205">
        <v>0</v>
      </c>
      <c r="N72" s="205">
        <v>-144489.06</v>
      </c>
      <c r="O72" s="468">
        <v>-144489.06</v>
      </c>
      <c r="P72" s="468"/>
      <c r="Q72" s="468"/>
      <c r="R72" s="205">
        <v>0</v>
      </c>
      <c r="S72" s="205">
        <v>-144489.06</v>
      </c>
      <c r="T72" s="205">
        <v>144489.06</v>
      </c>
      <c r="U72" s="232"/>
    </row>
    <row r="73" spans="2:21" ht="15" customHeight="1" hidden="1">
      <c r="B73" s="204" t="s">
        <v>723</v>
      </c>
      <c r="C73" s="467" t="s">
        <v>724</v>
      </c>
      <c r="D73" s="467"/>
      <c r="E73" s="467"/>
      <c r="F73" s="467"/>
      <c r="G73" s="205">
        <v>0</v>
      </c>
      <c r="H73" s="205">
        <v>0</v>
      </c>
      <c r="I73" s="468">
        <v>0</v>
      </c>
      <c r="J73" s="468"/>
      <c r="K73" s="205">
        <v>0</v>
      </c>
      <c r="L73" s="205">
        <v>0</v>
      </c>
      <c r="M73" s="205">
        <v>0</v>
      </c>
      <c r="N73" s="205">
        <v>-15885.8</v>
      </c>
      <c r="O73" s="468">
        <v>-15885.8</v>
      </c>
      <c r="P73" s="468"/>
      <c r="Q73" s="468"/>
      <c r="R73" s="205">
        <v>14878.22</v>
      </c>
      <c r="S73" s="205">
        <v>-1007.58</v>
      </c>
      <c r="T73" s="205">
        <v>1007.58</v>
      </c>
      <c r="U73" s="232"/>
    </row>
    <row r="74" spans="2:21" ht="15" customHeight="1" hidden="1">
      <c r="B74" s="204" t="s">
        <v>725</v>
      </c>
      <c r="C74" s="467" t="s">
        <v>726</v>
      </c>
      <c r="D74" s="467"/>
      <c r="E74" s="467"/>
      <c r="F74" s="467"/>
      <c r="G74" s="205">
        <v>0</v>
      </c>
      <c r="H74" s="205">
        <v>0</v>
      </c>
      <c r="I74" s="468">
        <v>0</v>
      </c>
      <c r="J74" s="468"/>
      <c r="K74" s="205">
        <v>0</v>
      </c>
      <c r="L74" s="205">
        <v>0</v>
      </c>
      <c r="M74" s="205">
        <v>0</v>
      </c>
      <c r="N74" s="205">
        <v>-14878.22</v>
      </c>
      <c r="O74" s="468">
        <v>-14878.22</v>
      </c>
      <c r="P74" s="468"/>
      <c r="Q74" s="468"/>
      <c r="R74" s="205">
        <v>14878.22</v>
      </c>
      <c r="S74" s="205">
        <v>0</v>
      </c>
      <c r="T74" s="205">
        <v>0</v>
      </c>
      <c r="U74" s="232"/>
    </row>
    <row r="75" spans="2:21" ht="15" customHeight="1" hidden="1">
      <c r="B75" s="204" t="s">
        <v>727</v>
      </c>
      <c r="C75" s="467" t="s">
        <v>728</v>
      </c>
      <c r="D75" s="467"/>
      <c r="E75" s="467"/>
      <c r="F75" s="467"/>
      <c r="G75" s="205">
        <v>0</v>
      </c>
      <c r="H75" s="205">
        <v>0</v>
      </c>
      <c r="I75" s="468">
        <v>0</v>
      </c>
      <c r="J75" s="468"/>
      <c r="K75" s="205">
        <v>0</v>
      </c>
      <c r="L75" s="205">
        <v>0</v>
      </c>
      <c r="M75" s="205">
        <v>0</v>
      </c>
      <c r="N75" s="205">
        <v>-7.58</v>
      </c>
      <c r="O75" s="468">
        <v>-7.58</v>
      </c>
      <c r="P75" s="468"/>
      <c r="Q75" s="468"/>
      <c r="R75" s="205">
        <v>0</v>
      </c>
      <c r="S75" s="205">
        <v>-7.58</v>
      </c>
      <c r="T75" s="205">
        <v>7.58</v>
      </c>
      <c r="U75" s="232"/>
    </row>
    <row r="76" spans="2:21" ht="15" customHeight="1" hidden="1">
      <c r="B76" s="204" t="s">
        <v>1032</v>
      </c>
      <c r="C76" s="467" t="s">
        <v>1033</v>
      </c>
      <c r="D76" s="467"/>
      <c r="E76" s="467"/>
      <c r="F76" s="467"/>
      <c r="G76" s="205">
        <v>0</v>
      </c>
      <c r="H76" s="205">
        <v>0</v>
      </c>
      <c r="I76" s="468">
        <v>0</v>
      </c>
      <c r="J76" s="468"/>
      <c r="K76" s="205">
        <v>0</v>
      </c>
      <c r="L76" s="205">
        <v>0</v>
      </c>
      <c r="M76" s="205">
        <v>0</v>
      </c>
      <c r="N76" s="205">
        <v>-1000</v>
      </c>
      <c r="O76" s="468">
        <v>-1000</v>
      </c>
      <c r="P76" s="468"/>
      <c r="Q76" s="468"/>
      <c r="R76" s="205">
        <v>0</v>
      </c>
      <c r="S76" s="205">
        <v>-1000</v>
      </c>
      <c r="T76" s="205">
        <v>1000</v>
      </c>
      <c r="U76" s="232"/>
    </row>
    <row r="77" spans="2:21" ht="15" customHeight="1" hidden="1">
      <c r="B77" s="204" t="s">
        <v>729</v>
      </c>
      <c r="C77" s="467" t="s">
        <v>730</v>
      </c>
      <c r="D77" s="467"/>
      <c r="E77" s="467"/>
      <c r="F77" s="467"/>
      <c r="G77" s="205">
        <v>0</v>
      </c>
      <c r="H77" s="205">
        <v>0</v>
      </c>
      <c r="I77" s="468">
        <v>0</v>
      </c>
      <c r="J77" s="468"/>
      <c r="K77" s="205">
        <v>0</v>
      </c>
      <c r="L77" s="205">
        <v>0</v>
      </c>
      <c r="M77" s="205">
        <v>0</v>
      </c>
      <c r="N77" s="205">
        <v>-543012.62</v>
      </c>
      <c r="O77" s="468">
        <v>-543012.62</v>
      </c>
      <c r="P77" s="468"/>
      <c r="Q77" s="468"/>
      <c r="R77" s="205">
        <v>302667.9</v>
      </c>
      <c r="S77" s="205">
        <v>-240344.72</v>
      </c>
      <c r="T77" s="205">
        <v>240344.72</v>
      </c>
      <c r="U77" s="232"/>
    </row>
    <row r="78" spans="2:21" ht="15" customHeight="1" hidden="1">
      <c r="B78" s="204" t="s">
        <v>731</v>
      </c>
      <c r="C78" s="467" t="s">
        <v>732</v>
      </c>
      <c r="D78" s="467"/>
      <c r="E78" s="467"/>
      <c r="F78" s="467"/>
      <c r="G78" s="205">
        <v>0</v>
      </c>
      <c r="H78" s="205">
        <v>0</v>
      </c>
      <c r="I78" s="468">
        <v>0</v>
      </c>
      <c r="J78" s="468"/>
      <c r="K78" s="205">
        <v>0</v>
      </c>
      <c r="L78" s="205">
        <v>0</v>
      </c>
      <c r="M78" s="205">
        <v>0</v>
      </c>
      <c r="N78" s="205">
        <v>-163221.85</v>
      </c>
      <c r="O78" s="468">
        <v>-163221.85</v>
      </c>
      <c r="P78" s="468"/>
      <c r="Q78" s="468"/>
      <c r="R78" s="205">
        <v>65627.98</v>
      </c>
      <c r="S78" s="205">
        <v>-97593.87</v>
      </c>
      <c r="T78" s="205">
        <v>97593.87</v>
      </c>
      <c r="U78" s="232"/>
    </row>
    <row r="79" spans="2:21" ht="15" customHeight="1" hidden="1">
      <c r="B79" s="204" t="s">
        <v>983</v>
      </c>
      <c r="C79" s="467" t="s">
        <v>984</v>
      </c>
      <c r="D79" s="467"/>
      <c r="E79" s="467"/>
      <c r="F79" s="467"/>
      <c r="G79" s="205">
        <v>0</v>
      </c>
      <c r="H79" s="205">
        <v>0</v>
      </c>
      <c r="I79" s="468">
        <v>0</v>
      </c>
      <c r="J79" s="468"/>
      <c r="K79" s="205">
        <v>0</v>
      </c>
      <c r="L79" s="205">
        <v>0</v>
      </c>
      <c r="M79" s="205">
        <v>0</v>
      </c>
      <c r="N79" s="205">
        <v>-17319.96</v>
      </c>
      <c r="O79" s="468">
        <v>-17319.96</v>
      </c>
      <c r="P79" s="468"/>
      <c r="Q79" s="468"/>
      <c r="R79" s="205">
        <v>17319.96</v>
      </c>
      <c r="S79" s="205">
        <v>0</v>
      </c>
      <c r="T79" s="205">
        <v>0</v>
      </c>
      <c r="U79" s="232"/>
    </row>
    <row r="80" spans="2:21" ht="15" customHeight="1" hidden="1">
      <c r="B80" s="204" t="s">
        <v>733</v>
      </c>
      <c r="C80" s="467" t="s">
        <v>734</v>
      </c>
      <c r="D80" s="467"/>
      <c r="E80" s="467"/>
      <c r="F80" s="467"/>
      <c r="G80" s="205">
        <v>0</v>
      </c>
      <c r="H80" s="205">
        <v>0</v>
      </c>
      <c r="I80" s="468">
        <v>0</v>
      </c>
      <c r="J80" s="468"/>
      <c r="K80" s="205">
        <v>0</v>
      </c>
      <c r="L80" s="205">
        <v>0</v>
      </c>
      <c r="M80" s="205">
        <v>0</v>
      </c>
      <c r="N80" s="205">
        <v>-13765.55</v>
      </c>
      <c r="O80" s="468">
        <v>-13765.55</v>
      </c>
      <c r="P80" s="468"/>
      <c r="Q80" s="468"/>
      <c r="R80" s="205">
        <v>7213.36</v>
      </c>
      <c r="S80" s="205">
        <v>-6552.19</v>
      </c>
      <c r="T80" s="205">
        <v>6552.19</v>
      </c>
      <c r="U80" s="232"/>
    </row>
    <row r="81" spans="2:21" ht="15" customHeight="1" hidden="1">
      <c r="B81" s="204" t="s">
        <v>985</v>
      </c>
      <c r="C81" s="467" t="s">
        <v>986</v>
      </c>
      <c r="D81" s="467"/>
      <c r="E81" s="467"/>
      <c r="F81" s="467"/>
      <c r="G81" s="205">
        <v>0</v>
      </c>
      <c r="H81" s="205">
        <v>0</v>
      </c>
      <c r="I81" s="468">
        <v>0</v>
      </c>
      <c r="J81" s="468"/>
      <c r="K81" s="205">
        <v>0</v>
      </c>
      <c r="L81" s="205">
        <v>0</v>
      </c>
      <c r="M81" s="205">
        <v>0</v>
      </c>
      <c r="N81" s="205">
        <v>0</v>
      </c>
      <c r="O81" s="468">
        <v>0</v>
      </c>
      <c r="P81" s="468"/>
      <c r="Q81" s="468"/>
      <c r="R81" s="205">
        <v>152660</v>
      </c>
      <c r="S81" s="205">
        <v>152660</v>
      </c>
      <c r="T81" s="205">
        <v>-152660</v>
      </c>
      <c r="U81" s="232"/>
    </row>
    <row r="82" spans="2:21" ht="15" customHeight="1" hidden="1">
      <c r="B82" s="204" t="s">
        <v>1034</v>
      </c>
      <c r="C82" s="467" t="s">
        <v>1035</v>
      </c>
      <c r="D82" s="467"/>
      <c r="E82" s="467"/>
      <c r="F82" s="467"/>
      <c r="G82" s="205">
        <v>0</v>
      </c>
      <c r="H82" s="205">
        <v>0</v>
      </c>
      <c r="I82" s="468">
        <v>0</v>
      </c>
      <c r="J82" s="468"/>
      <c r="K82" s="205">
        <v>0</v>
      </c>
      <c r="L82" s="205">
        <v>0</v>
      </c>
      <c r="M82" s="205">
        <v>0</v>
      </c>
      <c r="N82" s="205">
        <v>-201100.35</v>
      </c>
      <c r="O82" s="468">
        <v>-201100.35</v>
      </c>
      <c r="P82" s="468"/>
      <c r="Q82" s="468"/>
      <c r="R82" s="205">
        <v>14170.82</v>
      </c>
      <c r="S82" s="205">
        <v>-186929.53</v>
      </c>
      <c r="T82" s="205">
        <v>186929.53</v>
      </c>
      <c r="U82" s="232"/>
    </row>
    <row r="83" spans="2:21" ht="15" customHeight="1" hidden="1">
      <c r="B83" s="204" t="s">
        <v>735</v>
      </c>
      <c r="C83" s="467" t="s">
        <v>736</v>
      </c>
      <c r="D83" s="467"/>
      <c r="E83" s="467"/>
      <c r="F83" s="467"/>
      <c r="G83" s="205">
        <v>0</v>
      </c>
      <c r="H83" s="205">
        <v>0</v>
      </c>
      <c r="I83" s="468">
        <v>0</v>
      </c>
      <c r="J83" s="468"/>
      <c r="K83" s="205">
        <v>0</v>
      </c>
      <c r="L83" s="205">
        <v>0</v>
      </c>
      <c r="M83" s="205">
        <v>0</v>
      </c>
      <c r="N83" s="205">
        <v>-147604.91</v>
      </c>
      <c r="O83" s="468">
        <v>-147604.91</v>
      </c>
      <c r="P83" s="468"/>
      <c r="Q83" s="468"/>
      <c r="R83" s="205">
        <v>45675.78</v>
      </c>
      <c r="S83" s="205">
        <v>-101929.13</v>
      </c>
      <c r="T83" s="205">
        <v>101929.13</v>
      </c>
      <c r="U83" s="232"/>
    </row>
    <row r="84" spans="2:21" ht="15" customHeight="1" hidden="1">
      <c r="B84" s="204" t="s">
        <v>737</v>
      </c>
      <c r="C84" s="467" t="s">
        <v>738</v>
      </c>
      <c r="D84" s="467"/>
      <c r="E84" s="467"/>
      <c r="F84" s="467"/>
      <c r="G84" s="205">
        <v>0</v>
      </c>
      <c r="H84" s="205">
        <v>0</v>
      </c>
      <c r="I84" s="468">
        <v>0</v>
      </c>
      <c r="J84" s="468"/>
      <c r="K84" s="205">
        <v>0</v>
      </c>
      <c r="L84" s="205">
        <v>0</v>
      </c>
      <c r="M84" s="205">
        <v>-329.7</v>
      </c>
      <c r="N84" s="205">
        <v>-1397361.16</v>
      </c>
      <c r="O84" s="468">
        <v>-1397690.86</v>
      </c>
      <c r="P84" s="468"/>
      <c r="Q84" s="468"/>
      <c r="R84" s="205">
        <v>121790.88</v>
      </c>
      <c r="S84" s="205">
        <v>-1275899.98</v>
      </c>
      <c r="T84" s="205">
        <v>1275899.98</v>
      </c>
      <c r="U84" s="232"/>
    </row>
    <row r="85" spans="2:21" ht="15" customHeight="1" hidden="1">
      <c r="B85" s="204" t="s">
        <v>739</v>
      </c>
      <c r="C85" s="467" t="s">
        <v>740</v>
      </c>
      <c r="D85" s="467"/>
      <c r="E85" s="467"/>
      <c r="F85" s="467"/>
      <c r="G85" s="205">
        <v>0</v>
      </c>
      <c r="H85" s="205">
        <v>0</v>
      </c>
      <c r="I85" s="468">
        <v>0</v>
      </c>
      <c r="J85" s="468"/>
      <c r="K85" s="205">
        <v>0</v>
      </c>
      <c r="L85" s="205">
        <v>0</v>
      </c>
      <c r="M85" s="205">
        <v>0</v>
      </c>
      <c r="N85" s="205">
        <v>-55072.96</v>
      </c>
      <c r="O85" s="468">
        <v>-55072.96</v>
      </c>
      <c r="P85" s="468"/>
      <c r="Q85" s="468"/>
      <c r="R85" s="205">
        <v>1065.26</v>
      </c>
      <c r="S85" s="205">
        <v>-54007.7</v>
      </c>
      <c r="T85" s="205">
        <v>54007.7</v>
      </c>
      <c r="U85" s="232"/>
    </row>
    <row r="86" spans="2:21" ht="15" customHeight="1" hidden="1">
      <c r="B86" s="204" t="s">
        <v>741</v>
      </c>
      <c r="C86" s="467" t="s">
        <v>742</v>
      </c>
      <c r="D86" s="467"/>
      <c r="E86" s="467"/>
      <c r="F86" s="467"/>
      <c r="G86" s="205">
        <v>0</v>
      </c>
      <c r="H86" s="205">
        <v>0</v>
      </c>
      <c r="I86" s="468">
        <v>0</v>
      </c>
      <c r="J86" s="468"/>
      <c r="K86" s="205">
        <v>0</v>
      </c>
      <c r="L86" s="205">
        <v>0</v>
      </c>
      <c r="M86" s="205">
        <v>0</v>
      </c>
      <c r="N86" s="205">
        <v>-15980</v>
      </c>
      <c r="O86" s="468">
        <v>-15980</v>
      </c>
      <c r="P86" s="468"/>
      <c r="Q86" s="468"/>
      <c r="R86" s="205">
        <v>15980</v>
      </c>
      <c r="S86" s="205">
        <v>0</v>
      </c>
      <c r="T86" s="205">
        <v>0</v>
      </c>
      <c r="U86" s="232"/>
    </row>
    <row r="87" spans="2:21" ht="15" customHeight="1" hidden="1">
      <c r="B87" s="204" t="s">
        <v>743</v>
      </c>
      <c r="C87" s="467" t="s">
        <v>744</v>
      </c>
      <c r="D87" s="467"/>
      <c r="E87" s="467"/>
      <c r="F87" s="467"/>
      <c r="G87" s="205">
        <v>0</v>
      </c>
      <c r="H87" s="205">
        <v>0</v>
      </c>
      <c r="I87" s="468">
        <v>0</v>
      </c>
      <c r="J87" s="468"/>
      <c r="K87" s="205">
        <v>0</v>
      </c>
      <c r="L87" s="205">
        <v>0</v>
      </c>
      <c r="M87" s="205">
        <v>0</v>
      </c>
      <c r="N87" s="205">
        <v>-57411.12</v>
      </c>
      <c r="O87" s="468">
        <v>-57411.12</v>
      </c>
      <c r="P87" s="468"/>
      <c r="Q87" s="468"/>
      <c r="R87" s="205">
        <v>15149.17</v>
      </c>
      <c r="S87" s="205">
        <v>-42261.95</v>
      </c>
      <c r="T87" s="205">
        <v>42261.95</v>
      </c>
      <c r="U87" s="232"/>
    </row>
    <row r="88" spans="2:21" ht="15" customHeight="1" hidden="1">
      <c r="B88" s="204" t="s">
        <v>745</v>
      </c>
      <c r="C88" s="467" t="s">
        <v>746</v>
      </c>
      <c r="D88" s="467"/>
      <c r="E88" s="467"/>
      <c r="F88" s="467"/>
      <c r="G88" s="205">
        <v>0</v>
      </c>
      <c r="H88" s="205">
        <v>0</v>
      </c>
      <c r="I88" s="468">
        <v>0</v>
      </c>
      <c r="J88" s="468"/>
      <c r="K88" s="205">
        <v>0</v>
      </c>
      <c r="L88" s="205">
        <v>0</v>
      </c>
      <c r="M88" s="205">
        <v>0</v>
      </c>
      <c r="N88" s="205">
        <v>-2000</v>
      </c>
      <c r="O88" s="468">
        <v>-2000</v>
      </c>
      <c r="P88" s="468"/>
      <c r="Q88" s="468"/>
      <c r="R88" s="205">
        <v>0</v>
      </c>
      <c r="S88" s="205">
        <v>-2000</v>
      </c>
      <c r="T88" s="205">
        <v>2000</v>
      </c>
      <c r="U88" s="232"/>
    </row>
    <row r="89" spans="2:21" ht="15" customHeight="1" hidden="1">
      <c r="B89" s="204" t="s">
        <v>749</v>
      </c>
      <c r="C89" s="467" t="s">
        <v>750</v>
      </c>
      <c r="D89" s="467"/>
      <c r="E89" s="467"/>
      <c r="F89" s="467"/>
      <c r="G89" s="205">
        <v>0</v>
      </c>
      <c r="H89" s="205">
        <v>0</v>
      </c>
      <c r="I89" s="468">
        <v>0</v>
      </c>
      <c r="J89" s="468"/>
      <c r="K89" s="205">
        <v>0</v>
      </c>
      <c r="L89" s="205">
        <v>0</v>
      </c>
      <c r="M89" s="205">
        <v>-329.7</v>
      </c>
      <c r="N89" s="205">
        <v>-367693.65</v>
      </c>
      <c r="O89" s="468">
        <v>-368023.35</v>
      </c>
      <c r="P89" s="468"/>
      <c r="Q89" s="468"/>
      <c r="R89" s="205">
        <v>1600.8</v>
      </c>
      <c r="S89" s="205">
        <v>-366422.55</v>
      </c>
      <c r="T89" s="205">
        <v>366422.55</v>
      </c>
      <c r="U89" s="232"/>
    </row>
    <row r="90" spans="2:21" ht="15" customHeight="1" hidden="1">
      <c r="B90" s="204" t="s">
        <v>987</v>
      </c>
      <c r="C90" s="467" t="s">
        <v>726</v>
      </c>
      <c r="D90" s="467"/>
      <c r="E90" s="467"/>
      <c r="F90" s="467"/>
      <c r="G90" s="205">
        <v>0</v>
      </c>
      <c r="H90" s="205">
        <v>0</v>
      </c>
      <c r="I90" s="468">
        <v>0</v>
      </c>
      <c r="J90" s="468"/>
      <c r="K90" s="205">
        <v>0</v>
      </c>
      <c r="L90" s="205">
        <v>0</v>
      </c>
      <c r="M90" s="205">
        <v>0</v>
      </c>
      <c r="N90" s="205">
        <v>-154135.02</v>
      </c>
      <c r="O90" s="468">
        <v>-154135.02</v>
      </c>
      <c r="P90" s="468"/>
      <c r="Q90" s="468"/>
      <c r="R90" s="205">
        <v>55751.15</v>
      </c>
      <c r="S90" s="205">
        <v>-98383.87</v>
      </c>
      <c r="T90" s="205">
        <v>98383.87</v>
      </c>
      <c r="U90" s="232"/>
    </row>
    <row r="91" spans="2:21" ht="15" customHeight="1" hidden="1">
      <c r="B91" s="204" t="s">
        <v>1003</v>
      </c>
      <c r="C91" s="467" t="s">
        <v>1004</v>
      </c>
      <c r="D91" s="467"/>
      <c r="E91" s="467"/>
      <c r="F91" s="467"/>
      <c r="G91" s="205">
        <v>0</v>
      </c>
      <c r="H91" s="205">
        <v>0</v>
      </c>
      <c r="I91" s="468">
        <v>0</v>
      </c>
      <c r="J91" s="468"/>
      <c r="K91" s="205">
        <v>0</v>
      </c>
      <c r="L91" s="205">
        <v>0</v>
      </c>
      <c r="M91" s="205">
        <v>0</v>
      </c>
      <c r="N91" s="205">
        <v>-400</v>
      </c>
      <c r="O91" s="468">
        <v>-400</v>
      </c>
      <c r="P91" s="468"/>
      <c r="Q91" s="468"/>
      <c r="R91" s="205">
        <v>0</v>
      </c>
      <c r="S91" s="205">
        <v>-400</v>
      </c>
      <c r="T91" s="205">
        <v>400</v>
      </c>
      <c r="U91" s="232"/>
    </row>
    <row r="92" spans="2:21" ht="15" customHeight="1" hidden="1">
      <c r="B92" s="204" t="s">
        <v>753</v>
      </c>
      <c r="C92" s="467" t="s">
        <v>754</v>
      </c>
      <c r="D92" s="467"/>
      <c r="E92" s="467"/>
      <c r="F92" s="467"/>
      <c r="G92" s="205">
        <v>0</v>
      </c>
      <c r="H92" s="205">
        <v>0</v>
      </c>
      <c r="I92" s="468">
        <v>0</v>
      </c>
      <c r="J92" s="468"/>
      <c r="K92" s="205">
        <v>0</v>
      </c>
      <c r="L92" s="205">
        <v>0</v>
      </c>
      <c r="M92" s="205">
        <v>0</v>
      </c>
      <c r="N92" s="205">
        <v>-4749.71</v>
      </c>
      <c r="O92" s="468">
        <v>-4749.71</v>
      </c>
      <c r="P92" s="468"/>
      <c r="Q92" s="468"/>
      <c r="R92" s="205">
        <v>1600</v>
      </c>
      <c r="S92" s="205">
        <v>-3149.71</v>
      </c>
      <c r="T92" s="205">
        <v>3149.71</v>
      </c>
      <c r="U92" s="232"/>
    </row>
    <row r="93" spans="2:21" ht="15" customHeight="1" hidden="1">
      <c r="B93" s="204" t="s">
        <v>757</v>
      </c>
      <c r="C93" s="467" t="s">
        <v>758</v>
      </c>
      <c r="D93" s="467"/>
      <c r="E93" s="467"/>
      <c r="F93" s="467"/>
      <c r="G93" s="205">
        <v>0</v>
      </c>
      <c r="H93" s="205">
        <v>0</v>
      </c>
      <c r="I93" s="468">
        <v>0</v>
      </c>
      <c r="J93" s="468"/>
      <c r="K93" s="205">
        <v>0</v>
      </c>
      <c r="L93" s="205">
        <v>0</v>
      </c>
      <c r="M93" s="205">
        <v>0</v>
      </c>
      <c r="N93" s="205">
        <v>-3000</v>
      </c>
      <c r="O93" s="468">
        <v>-3000</v>
      </c>
      <c r="P93" s="468"/>
      <c r="Q93" s="468"/>
      <c r="R93" s="205">
        <v>0</v>
      </c>
      <c r="S93" s="205">
        <v>-3000</v>
      </c>
      <c r="T93" s="205">
        <v>3000</v>
      </c>
      <c r="U93" s="232"/>
    </row>
    <row r="94" spans="2:21" ht="15" customHeight="1" hidden="1">
      <c r="B94" s="204" t="s">
        <v>1036</v>
      </c>
      <c r="C94" s="467" t="s">
        <v>1037</v>
      </c>
      <c r="D94" s="467"/>
      <c r="E94" s="467"/>
      <c r="F94" s="467"/>
      <c r="G94" s="205">
        <v>0</v>
      </c>
      <c r="H94" s="205">
        <v>0</v>
      </c>
      <c r="I94" s="468">
        <v>0</v>
      </c>
      <c r="J94" s="468"/>
      <c r="K94" s="205">
        <v>0</v>
      </c>
      <c r="L94" s="205">
        <v>0</v>
      </c>
      <c r="M94" s="205">
        <v>0</v>
      </c>
      <c r="N94" s="205">
        <v>-213880.44</v>
      </c>
      <c r="O94" s="468">
        <v>-213880.44</v>
      </c>
      <c r="P94" s="468"/>
      <c r="Q94" s="468"/>
      <c r="R94" s="205">
        <v>108.3</v>
      </c>
      <c r="S94" s="205">
        <v>-213772.14</v>
      </c>
      <c r="T94" s="205">
        <v>213772.14</v>
      </c>
      <c r="U94" s="232"/>
    </row>
    <row r="95" spans="2:21" ht="15" customHeight="1" hidden="1">
      <c r="B95" s="204" t="s">
        <v>761</v>
      </c>
      <c r="C95" s="467" t="s">
        <v>762</v>
      </c>
      <c r="D95" s="467"/>
      <c r="E95" s="467"/>
      <c r="F95" s="467"/>
      <c r="G95" s="205">
        <v>0</v>
      </c>
      <c r="H95" s="205">
        <v>0</v>
      </c>
      <c r="I95" s="468">
        <v>0</v>
      </c>
      <c r="J95" s="468"/>
      <c r="K95" s="205">
        <v>0</v>
      </c>
      <c r="L95" s="205">
        <v>0</v>
      </c>
      <c r="M95" s="205">
        <v>0</v>
      </c>
      <c r="N95" s="205">
        <v>-80910.97</v>
      </c>
      <c r="O95" s="468">
        <v>-80910.97</v>
      </c>
      <c r="P95" s="468"/>
      <c r="Q95" s="468"/>
      <c r="R95" s="205">
        <v>1056.44</v>
      </c>
      <c r="S95" s="205">
        <v>-79854.53</v>
      </c>
      <c r="T95" s="205">
        <v>79854.53</v>
      </c>
      <c r="U95" s="232"/>
    </row>
    <row r="96" spans="2:21" ht="15" customHeight="1" hidden="1">
      <c r="B96" s="204" t="s">
        <v>763</v>
      </c>
      <c r="C96" s="467" t="s">
        <v>764</v>
      </c>
      <c r="D96" s="467"/>
      <c r="E96" s="467"/>
      <c r="F96" s="467"/>
      <c r="G96" s="205">
        <v>0</v>
      </c>
      <c r="H96" s="205">
        <v>0</v>
      </c>
      <c r="I96" s="468">
        <v>0</v>
      </c>
      <c r="J96" s="468"/>
      <c r="K96" s="205">
        <v>0</v>
      </c>
      <c r="L96" s="205">
        <v>0</v>
      </c>
      <c r="M96" s="205">
        <v>0</v>
      </c>
      <c r="N96" s="205">
        <v>-2725</v>
      </c>
      <c r="O96" s="468">
        <v>-2725</v>
      </c>
      <c r="P96" s="468"/>
      <c r="Q96" s="468"/>
      <c r="R96" s="205">
        <v>728.2</v>
      </c>
      <c r="S96" s="205">
        <v>-1996.8</v>
      </c>
      <c r="T96" s="205">
        <v>1996.8</v>
      </c>
      <c r="U96" s="232"/>
    </row>
    <row r="97" spans="2:21" ht="15" customHeight="1" hidden="1">
      <c r="B97" s="204" t="s">
        <v>765</v>
      </c>
      <c r="C97" s="467" t="s">
        <v>766</v>
      </c>
      <c r="D97" s="467"/>
      <c r="E97" s="467"/>
      <c r="F97" s="467"/>
      <c r="G97" s="205">
        <v>0</v>
      </c>
      <c r="H97" s="205">
        <v>0</v>
      </c>
      <c r="I97" s="468">
        <v>0</v>
      </c>
      <c r="J97" s="468"/>
      <c r="K97" s="205">
        <v>0</v>
      </c>
      <c r="L97" s="205">
        <v>0</v>
      </c>
      <c r="M97" s="205">
        <v>0</v>
      </c>
      <c r="N97" s="205">
        <v>-279809.5</v>
      </c>
      <c r="O97" s="468">
        <v>-279809.5</v>
      </c>
      <c r="P97" s="468"/>
      <c r="Q97" s="468"/>
      <c r="R97" s="205">
        <v>3962.68</v>
      </c>
      <c r="S97" s="205">
        <v>-275846.82</v>
      </c>
      <c r="T97" s="205">
        <v>275846.82</v>
      </c>
      <c r="U97" s="232"/>
    </row>
    <row r="98" spans="2:21" ht="15" customHeight="1" hidden="1">
      <c r="B98" s="204" t="s">
        <v>1038</v>
      </c>
      <c r="C98" s="467" t="s">
        <v>1039</v>
      </c>
      <c r="D98" s="467"/>
      <c r="E98" s="467"/>
      <c r="F98" s="467"/>
      <c r="G98" s="205">
        <v>0</v>
      </c>
      <c r="H98" s="205">
        <v>0</v>
      </c>
      <c r="I98" s="468">
        <v>0</v>
      </c>
      <c r="J98" s="468"/>
      <c r="K98" s="205">
        <v>0</v>
      </c>
      <c r="L98" s="205">
        <v>0</v>
      </c>
      <c r="M98" s="205">
        <v>0</v>
      </c>
      <c r="N98" s="205">
        <v>0</v>
      </c>
      <c r="O98" s="468">
        <v>0</v>
      </c>
      <c r="P98" s="468"/>
      <c r="Q98" s="468"/>
      <c r="R98" s="205">
        <v>900</v>
      </c>
      <c r="S98" s="205">
        <v>900</v>
      </c>
      <c r="T98" s="205">
        <v>-900</v>
      </c>
      <c r="U98" s="232"/>
    </row>
    <row r="99" spans="2:21" ht="15" customHeight="1" hidden="1">
      <c r="B99" s="204" t="s">
        <v>767</v>
      </c>
      <c r="C99" s="467" t="s">
        <v>768</v>
      </c>
      <c r="D99" s="467"/>
      <c r="E99" s="467"/>
      <c r="F99" s="467"/>
      <c r="G99" s="205">
        <v>0</v>
      </c>
      <c r="H99" s="205">
        <v>0</v>
      </c>
      <c r="I99" s="468">
        <v>0</v>
      </c>
      <c r="J99" s="468"/>
      <c r="K99" s="205">
        <v>0</v>
      </c>
      <c r="L99" s="205">
        <v>0</v>
      </c>
      <c r="M99" s="205">
        <v>0</v>
      </c>
      <c r="N99" s="205">
        <v>-25022.94</v>
      </c>
      <c r="O99" s="468">
        <v>-25022.94</v>
      </c>
      <c r="P99" s="468"/>
      <c r="Q99" s="468"/>
      <c r="R99" s="205">
        <v>22924.83</v>
      </c>
      <c r="S99" s="205">
        <v>-2098.11</v>
      </c>
      <c r="T99" s="205">
        <v>2098.11</v>
      </c>
      <c r="U99" s="232"/>
    </row>
    <row r="100" spans="2:21" ht="15" customHeight="1" hidden="1">
      <c r="B100" s="204" t="s">
        <v>1040</v>
      </c>
      <c r="C100" s="467" t="s">
        <v>1041</v>
      </c>
      <c r="D100" s="467"/>
      <c r="E100" s="467"/>
      <c r="F100" s="467"/>
      <c r="G100" s="205">
        <v>0</v>
      </c>
      <c r="H100" s="205">
        <v>0</v>
      </c>
      <c r="I100" s="468">
        <v>0</v>
      </c>
      <c r="J100" s="468"/>
      <c r="K100" s="205">
        <v>0</v>
      </c>
      <c r="L100" s="205">
        <v>0</v>
      </c>
      <c r="M100" s="205">
        <v>0</v>
      </c>
      <c r="N100" s="205">
        <v>-2000</v>
      </c>
      <c r="O100" s="468">
        <v>-2000</v>
      </c>
      <c r="P100" s="468"/>
      <c r="Q100" s="468"/>
      <c r="R100" s="205">
        <v>0</v>
      </c>
      <c r="S100" s="205">
        <v>-2000</v>
      </c>
      <c r="T100" s="205">
        <v>2000</v>
      </c>
      <c r="U100" s="232"/>
    </row>
    <row r="101" spans="2:21" ht="15" customHeight="1" hidden="1">
      <c r="B101" s="204" t="s">
        <v>769</v>
      </c>
      <c r="C101" s="467" t="s">
        <v>770</v>
      </c>
      <c r="D101" s="467"/>
      <c r="E101" s="467"/>
      <c r="F101" s="467"/>
      <c r="G101" s="205">
        <v>0</v>
      </c>
      <c r="H101" s="205">
        <v>0</v>
      </c>
      <c r="I101" s="468">
        <v>0</v>
      </c>
      <c r="J101" s="468"/>
      <c r="K101" s="205">
        <v>0</v>
      </c>
      <c r="L101" s="205">
        <v>0</v>
      </c>
      <c r="M101" s="205">
        <v>0</v>
      </c>
      <c r="N101" s="205">
        <v>-58297.54</v>
      </c>
      <c r="O101" s="468">
        <v>-58297.54</v>
      </c>
      <c r="P101" s="468"/>
      <c r="Q101" s="468"/>
      <c r="R101" s="205">
        <v>964.05</v>
      </c>
      <c r="S101" s="205">
        <v>-57333.49</v>
      </c>
      <c r="T101" s="205">
        <v>57333.49</v>
      </c>
      <c r="U101" s="232"/>
    </row>
    <row r="102" spans="2:21" ht="15" customHeight="1" hidden="1">
      <c r="B102" s="204" t="s">
        <v>1018</v>
      </c>
      <c r="C102" s="467" t="s">
        <v>1019</v>
      </c>
      <c r="D102" s="467"/>
      <c r="E102" s="467"/>
      <c r="F102" s="467"/>
      <c r="G102" s="205">
        <v>0</v>
      </c>
      <c r="H102" s="205">
        <v>0</v>
      </c>
      <c r="I102" s="468">
        <v>0</v>
      </c>
      <c r="J102" s="468"/>
      <c r="K102" s="205">
        <v>0</v>
      </c>
      <c r="L102" s="205">
        <v>0</v>
      </c>
      <c r="M102" s="205">
        <v>0</v>
      </c>
      <c r="N102" s="205">
        <v>-5221.11</v>
      </c>
      <c r="O102" s="468">
        <v>-5221.11</v>
      </c>
      <c r="P102" s="468"/>
      <c r="Q102" s="468"/>
      <c r="R102" s="205">
        <v>0</v>
      </c>
      <c r="S102" s="205">
        <v>-5221.11</v>
      </c>
      <c r="T102" s="205">
        <v>5221.11</v>
      </c>
      <c r="U102" s="232"/>
    </row>
    <row r="103" spans="2:21" ht="15" customHeight="1" hidden="1">
      <c r="B103" s="204" t="s">
        <v>1042</v>
      </c>
      <c r="C103" s="467" t="s">
        <v>1043</v>
      </c>
      <c r="D103" s="467"/>
      <c r="E103" s="467"/>
      <c r="F103" s="467"/>
      <c r="G103" s="205">
        <v>0</v>
      </c>
      <c r="H103" s="205">
        <v>0</v>
      </c>
      <c r="I103" s="468">
        <v>0</v>
      </c>
      <c r="J103" s="468"/>
      <c r="K103" s="205">
        <v>0</v>
      </c>
      <c r="L103" s="205">
        <v>0</v>
      </c>
      <c r="M103" s="205">
        <v>0</v>
      </c>
      <c r="N103" s="205">
        <v>-1000</v>
      </c>
      <c r="O103" s="468">
        <v>-1000</v>
      </c>
      <c r="P103" s="468"/>
      <c r="Q103" s="468"/>
      <c r="R103" s="205">
        <v>0</v>
      </c>
      <c r="S103" s="205">
        <v>-1000</v>
      </c>
      <c r="T103" s="205">
        <v>1000</v>
      </c>
      <c r="U103" s="232"/>
    </row>
    <row r="104" spans="2:21" ht="15" customHeight="1" hidden="1">
      <c r="B104" s="204" t="s">
        <v>771</v>
      </c>
      <c r="C104" s="467" t="s">
        <v>772</v>
      </c>
      <c r="D104" s="467"/>
      <c r="E104" s="467"/>
      <c r="F104" s="467"/>
      <c r="G104" s="205">
        <v>0</v>
      </c>
      <c r="H104" s="205">
        <v>0</v>
      </c>
      <c r="I104" s="468">
        <v>0</v>
      </c>
      <c r="J104" s="468"/>
      <c r="K104" s="205">
        <v>0</v>
      </c>
      <c r="L104" s="205">
        <v>0</v>
      </c>
      <c r="M104" s="205">
        <v>0</v>
      </c>
      <c r="N104" s="205">
        <v>-68051.2</v>
      </c>
      <c r="O104" s="468">
        <v>-68051.2</v>
      </c>
      <c r="P104" s="468"/>
      <c r="Q104" s="468"/>
      <c r="R104" s="205">
        <v>0</v>
      </c>
      <c r="S104" s="205">
        <v>-68051.2</v>
      </c>
      <c r="T104" s="205">
        <v>68051.2</v>
      </c>
      <c r="U104" s="232"/>
    </row>
    <row r="105" spans="2:21" ht="15" customHeight="1" hidden="1">
      <c r="B105" s="214" t="s">
        <v>775</v>
      </c>
      <c r="C105" s="488" t="s">
        <v>776</v>
      </c>
      <c r="D105" s="488"/>
      <c r="E105" s="488"/>
      <c r="F105" s="488"/>
      <c r="G105" s="247">
        <v>0</v>
      </c>
      <c r="H105" s="247">
        <v>0</v>
      </c>
      <c r="I105" s="489">
        <v>0</v>
      </c>
      <c r="J105" s="489"/>
      <c r="K105" s="247">
        <v>0</v>
      </c>
      <c r="L105" s="247">
        <v>0</v>
      </c>
      <c r="M105" s="247">
        <v>-29640.71</v>
      </c>
      <c r="N105" s="247">
        <v>-190143.86</v>
      </c>
      <c r="O105" s="489">
        <v>-219784.57</v>
      </c>
      <c r="P105" s="489"/>
      <c r="Q105" s="489"/>
      <c r="R105" s="247">
        <v>35160.34</v>
      </c>
      <c r="S105" s="247">
        <v>-184624.23</v>
      </c>
      <c r="T105" s="247">
        <v>184624.23</v>
      </c>
      <c r="U105" s="248"/>
    </row>
    <row r="106" spans="2:21" ht="15" customHeight="1" hidden="1">
      <c r="B106" s="249" t="s">
        <v>988</v>
      </c>
      <c r="C106" s="471" t="s">
        <v>752</v>
      </c>
      <c r="D106" s="471"/>
      <c r="E106" s="471"/>
      <c r="F106" s="471"/>
      <c r="G106" s="205">
        <v>0</v>
      </c>
      <c r="H106" s="205">
        <v>0</v>
      </c>
      <c r="I106" s="468">
        <v>0</v>
      </c>
      <c r="J106" s="468"/>
      <c r="K106" s="205">
        <v>0</v>
      </c>
      <c r="L106" s="205">
        <v>0</v>
      </c>
      <c r="M106" s="205">
        <v>-1750</v>
      </c>
      <c r="N106" s="205">
        <v>-11646.4</v>
      </c>
      <c r="O106" s="468">
        <v>-13396.4</v>
      </c>
      <c r="P106" s="468"/>
      <c r="Q106" s="468"/>
      <c r="R106" s="205">
        <v>1750</v>
      </c>
      <c r="S106" s="205">
        <v>-11646.4</v>
      </c>
      <c r="T106" s="205">
        <v>11646.4</v>
      </c>
      <c r="U106" s="232"/>
    </row>
    <row r="107" spans="2:21" ht="15" customHeight="1" hidden="1">
      <c r="B107" s="249" t="s">
        <v>989</v>
      </c>
      <c r="C107" s="472" t="s">
        <v>990</v>
      </c>
      <c r="D107" s="472"/>
      <c r="E107" s="472"/>
      <c r="F107" s="472"/>
      <c r="G107" s="216">
        <v>0</v>
      </c>
      <c r="H107" s="216">
        <v>0</v>
      </c>
      <c r="I107" s="473">
        <v>0</v>
      </c>
      <c r="J107" s="473"/>
      <c r="K107" s="216">
        <v>0</v>
      </c>
      <c r="L107" s="216">
        <v>0</v>
      </c>
      <c r="M107" s="216">
        <v>0</v>
      </c>
      <c r="N107" s="216">
        <v>-160</v>
      </c>
      <c r="O107" s="473">
        <v>-160</v>
      </c>
      <c r="P107" s="473"/>
      <c r="Q107" s="473"/>
      <c r="R107" s="216">
        <v>0</v>
      </c>
      <c r="S107" s="216">
        <v>-160</v>
      </c>
      <c r="T107" s="216">
        <v>160</v>
      </c>
      <c r="U107" s="250"/>
    </row>
    <row r="108" spans="2:21" ht="15" customHeight="1" hidden="1">
      <c r="B108" s="224" t="s">
        <v>777</v>
      </c>
      <c r="C108" s="479" t="s">
        <v>760</v>
      </c>
      <c r="D108" s="479"/>
      <c r="E108" s="479"/>
      <c r="F108" s="479"/>
      <c r="G108" s="225">
        <v>0</v>
      </c>
      <c r="H108" s="225">
        <v>0</v>
      </c>
      <c r="I108" s="480">
        <v>0</v>
      </c>
      <c r="J108" s="480"/>
      <c r="K108" s="225">
        <v>0</v>
      </c>
      <c r="L108" s="225">
        <v>0</v>
      </c>
      <c r="M108" s="225">
        <v>-27890.71</v>
      </c>
      <c r="N108" s="225">
        <v>-178337.46</v>
      </c>
      <c r="O108" s="480">
        <v>-206228.17</v>
      </c>
      <c r="P108" s="480"/>
      <c r="Q108" s="480"/>
      <c r="R108" s="225">
        <v>33410.34</v>
      </c>
      <c r="S108" s="225">
        <v>-172817.83</v>
      </c>
      <c r="T108" s="225">
        <v>172817.83</v>
      </c>
      <c r="U108" s="238"/>
    </row>
    <row r="109" spans="2:21" ht="15" customHeight="1" hidden="1">
      <c r="B109" s="193" t="s">
        <v>778</v>
      </c>
      <c r="C109" s="461" t="s">
        <v>779</v>
      </c>
      <c r="D109" s="461"/>
      <c r="E109" s="461"/>
      <c r="F109" s="461"/>
      <c r="G109" s="194">
        <v>0</v>
      </c>
      <c r="H109" s="194">
        <v>0</v>
      </c>
      <c r="I109" s="462">
        <v>0</v>
      </c>
      <c r="J109" s="462"/>
      <c r="K109" s="194">
        <v>0</v>
      </c>
      <c r="L109" s="194">
        <v>0</v>
      </c>
      <c r="M109" s="194">
        <v>0</v>
      </c>
      <c r="N109" s="194">
        <v>0</v>
      </c>
      <c r="O109" s="462">
        <v>0</v>
      </c>
      <c r="P109" s="462"/>
      <c r="Q109" s="462"/>
      <c r="R109" s="194">
        <v>118</v>
      </c>
      <c r="S109" s="194">
        <v>118</v>
      </c>
      <c r="T109" s="194">
        <v>-118</v>
      </c>
      <c r="U109" s="228"/>
    </row>
    <row r="110" spans="2:21" ht="15" customHeight="1" hidden="1">
      <c r="B110" s="197" t="s">
        <v>780</v>
      </c>
      <c r="C110" s="463" t="s">
        <v>781</v>
      </c>
      <c r="D110" s="463"/>
      <c r="E110" s="463"/>
      <c r="F110" s="463"/>
      <c r="G110" s="198">
        <v>0</v>
      </c>
      <c r="H110" s="198">
        <v>0</v>
      </c>
      <c r="I110" s="464">
        <v>0</v>
      </c>
      <c r="J110" s="464"/>
      <c r="K110" s="198">
        <v>0</v>
      </c>
      <c r="L110" s="198">
        <v>0</v>
      </c>
      <c r="M110" s="198">
        <v>0</v>
      </c>
      <c r="N110" s="198">
        <v>0</v>
      </c>
      <c r="O110" s="464">
        <v>0</v>
      </c>
      <c r="P110" s="464"/>
      <c r="Q110" s="464"/>
      <c r="R110" s="198">
        <v>118</v>
      </c>
      <c r="S110" s="198">
        <v>118</v>
      </c>
      <c r="T110" s="198">
        <v>-118</v>
      </c>
      <c r="U110" s="229"/>
    </row>
    <row r="111" spans="2:21" ht="15" customHeight="1" hidden="1">
      <c r="B111" s="193" t="s">
        <v>991</v>
      </c>
      <c r="C111" s="461" t="s">
        <v>992</v>
      </c>
      <c r="D111" s="461"/>
      <c r="E111" s="461"/>
      <c r="F111" s="461"/>
      <c r="G111" s="194">
        <v>0</v>
      </c>
      <c r="H111" s="194">
        <v>0</v>
      </c>
      <c r="I111" s="462">
        <v>0</v>
      </c>
      <c r="J111" s="462"/>
      <c r="K111" s="194">
        <v>0</v>
      </c>
      <c r="L111" s="194">
        <v>0</v>
      </c>
      <c r="M111" s="194">
        <v>0</v>
      </c>
      <c r="N111" s="194">
        <v>0</v>
      </c>
      <c r="O111" s="462">
        <v>0</v>
      </c>
      <c r="P111" s="462"/>
      <c r="Q111" s="462"/>
      <c r="R111" s="194">
        <v>2177</v>
      </c>
      <c r="S111" s="194">
        <v>2177</v>
      </c>
      <c r="T111" s="194">
        <v>-2177</v>
      </c>
      <c r="U111" s="228"/>
    </row>
    <row r="112" spans="2:21" ht="15" customHeight="1" hidden="1">
      <c r="B112" s="197" t="s">
        <v>993</v>
      </c>
      <c r="C112" s="463" t="s">
        <v>789</v>
      </c>
      <c r="D112" s="463"/>
      <c r="E112" s="463"/>
      <c r="F112" s="463"/>
      <c r="G112" s="198">
        <v>0</v>
      </c>
      <c r="H112" s="198">
        <v>0</v>
      </c>
      <c r="I112" s="464">
        <v>0</v>
      </c>
      <c r="J112" s="464"/>
      <c r="K112" s="198">
        <v>0</v>
      </c>
      <c r="L112" s="198">
        <v>0</v>
      </c>
      <c r="M112" s="198">
        <v>0</v>
      </c>
      <c r="N112" s="198">
        <v>0</v>
      </c>
      <c r="O112" s="464">
        <v>0</v>
      </c>
      <c r="P112" s="464"/>
      <c r="Q112" s="464"/>
      <c r="R112" s="198">
        <v>2177</v>
      </c>
      <c r="S112" s="198">
        <v>2177</v>
      </c>
      <c r="T112" s="198">
        <v>-2177</v>
      </c>
      <c r="U112" s="230"/>
    </row>
    <row r="113" spans="2:21" ht="15" customHeight="1" hidden="1">
      <c r="B113" s="197" t="s">
        <v>782</v>
      </c>
      <c r="C113" s="463" t="s">
        <v>783</v>
      </c>
      <c r="D113" s="463"/>
      <c r="E113" s="463"/>
      <c r="F113" s="463"/>
      <c r="G113" s="198">
        <v>0</v>
      </c>
      <c r="H113" s="198">
        <v>0</v>
      </c>
      <c r="I113" s="464">
        <v>0</v>
      </c>
      <c r="J113" s="464"/>
      <c r="K113" s="198">
        <v>0</v>
      </c>
      <c r="L113" s="198">
        <v>0</v>
      </c>
      <c r="M113" s="198">
        <v>0</v>
      </c>
      <c r="N113" s="198">
        <v>-2687.68</v>
      </c>
      <c r="O113" s="464">
        <v>-2687.68</v>
      </c>
      <c r="P113" s="464"/>
      <c r="Q113" s="464"/>
      <c r="R113" s="198">
        <v>0</v>
      </c>
      <c r="S113" s="198">
        <v>-2687.68</v>
      </c>
      <c r="T113" s="198">
        <v>2687.68</v>
      </c>
      <c r="U113" s="230"/>
    </row>
    <row r="114" spans="2:21" ht="15" customHeight="1" hidden="1">
      <c r="B114" s="197" t="s">
        <v>784</v>
      </c>
      <c r="C114" s="463" t="s">
        <v>785</v>
      </c>
      <c r="D114" s="463"/>
      <c r="E114" s="463"/>
      <c r="F114" s="463"/>
      <c r="G114" s="198">
        <v>0</v>
      </c>
      <c r="H114" s="198">
        <v>0</v>
      </c>
      <c r="I114" s="464">
        <v>0</v>
      </c>
      <c r="J114" s="464"/>
      <c r="K114" s="198">
        <v>0</v>
      </c>
      <c r="L114" s="198">
        <v>0</v>
      </c>
      <c r="M114" s="198">
        <v>0</v>
      </c>
      <c r="N114" s="198">
        <v>-701.52</v>
      </c>
      <c r="O114" s="464">
        <v>-701.52</v>
      </c>
      <c r="P114" s="464"/>
      <c r="Q114" s="464"/>
      <c r="R114" s="198">
        <v>0</v>
      </c>
      <c r="S114" s="198">
        <v>-701.52</v>
      </c>
      <c r="T114" s="198">
        <v>701.52</v>
      </c>
      <c r="U114" s="230"/>
    </row>
    <row r="115" spans="2:21" ht="15" customHeight="1" hidden="1">
      <c r="B115" s="197" t="s">
        <v>1044</v>
      </c>
      <c r="C115" s="463" t="s">
        <v>1045</v>
      </c>
      <c r="D115" s="463"/>
      <c r="E115" s="463"/>
      <c r="F115" s="463"/>
      <c r="G115" s="198">
        <v>0</v>
      </c>
      <c r="H115" s="198">
        <v>0</v>
      </c>
      <c r="I115" s="464">
        <v>0</v>
      </c>
      <c r="J115" s="464"/>
      <c r="K115" s="198">
        <v>0</v>
      </c>
      <c r="L115" s="198">
        <v>0</v>
      </c>
      <c r="M115" s="198">
        <v>0</v>
      </c>
      <c r="N115" s="198">
        <v>-1986.16</v>
      </c>
      <c r="O115" s="464">
        <v>-1986.16</v>
      </c>
      <c r="P115" s="464"/>
      <c r="Q115" s="464"/>
      <c r="R115" s="198">
        <v>0</v>
      </c>
      <c r="S115" s="198">
        <v>-1986.16</v>
      </c>
      <c r="T115" s="198">
        <v>1986.16</v>
      </c>
      <c r="U115" s="230"/>
    </row>
    <row r="116" spans="2:21" ht="15" customHeight="1" hidden="1">
      <c r="B116" s="197" t="s">
        <v>786</v>
      </c>
      <c r="C116" s="463" t="s">
        <v>787</v>
      </c>
      <c r="D116" s="463"/>
      <c r="E116" s="463"/>
      <c r="F116" s="463"/>
      <c r="G116" s="198">
        <v>0</v>
      </c>
      <c r="H116" s="198">
        <v>0</v>
      </c>
      <c r="I116" s="464">
        <v>0</v>
      </c>
      <c r="J116" s="464"/>
      <c r="K116" s="198">
        <v>0</v>
      </c>
      <c r="L116" s="198">
        <v>0</v>
      </c>
      <c r="M116" s="198">
        <v>0</v>
      </c>
      <c r="N116" s="198">
        <v>0</v>
      </c>
      <c r="O116" s="464">
        <v>0</v>
      </c>
      <c r="P116" s="464"/>
      <c r="Q116" s="464"/>
      <c r="R116" s="198">
        <v>9325</v>
      </c>
      <c r="S116" s="198">
        <v>9325</v>
      </c>
      <c r="T116" s="198">
        <v>-9325</v>
      </c>
      <c r="U116" s="230"/>
    </row>
    <row r="117" spans="2:21" ht="15" customHeight="1" hidden="1">
      <c r="B117" s="197" t="s">
        <v>994</v>
      </c>
      <c r="C117" s="463" t="s">
        <v>995</v>
      </c>
      <c r="D117" s="463"/>
      <c r="E117" s="463"/>
      <c r="F117" s="463"/>
      <c r="G117" s="198">
        <v>0</v>
      </c>
      <c r="H117" s="198">
        <v>0</v>
      </c>
      <c r="I117" s="464">
        <v>0</v>
      </c>
      <c r="J117" s="464"/>
      <c r="K117" s="198">
        <v>0</v>
      </c>
      <c r="L117" s="198">
        <v>0</v>
      </c>
      <c r="M117" s="198">
        <v>0</v>
      </c>
      <c r="N117" s="198">
        <v>0</v>
      </c>
      <c r="O117" s="464">
        <v>0</v>
      </c>
      <c r="P117" s="464"/>
      <c r="Q117" s="464"/>
      <c r="R117" s="198">
        <v>9325</v>
      </c>
      <c r="S117" s="198">
        <v>9325</v>
      </c>
      <c r="T117" s="198">
        <v>-9325</v>
      </c>
      <c r="U117" s="230"/>
    </row>
    <row r="118" spans="2:21" ht="15" customHeight="1" hidden="1">
      <c r="B118" s="197" t="s">
        <v>790</v>
      </c>
      <c r="C118" s="463" t="s">
        <v>791</v>
      </c>
      <c r="D118" s="463"/>
      <c r="E118" s="463"/>
      <c r="F118" s="463"/>
      <c r="G118" s="198">
        <v>0</v>
      </c>
      <c r="H118" s="198">
        <v>0</v>
      </c>
      <c r="I118" s="464">
        <v>0</v>
      </c>
      <c r="J118" s="464"/>
      <c r="K118" s="198">
        <v>0</v>
      </c>
      <c r="L118" s="198">
        <v>0</v>
      </c>
      <c r="M118" s="198">
        <v>0</v>
      </c>
      <c r="N118" s="198">
        <v>-2898.32</v>
      </c>
      <c r="O118" s="464">
        <v>-2898.32</v>
      </c>
      <c r="P118" s="464"/>
      <c r="Q118" s="464"/>
      <c r="R118" s="198">
        <v>2342.04</v>
      </c>
      <c r="S118" s="198">
        <v>-556.28</v>
      </c>
      <c r="T118" s="198">
        <v>556.28</v>
      </c>
      <c r="U118" s="230"/>
    </row>
    <row r="119" spans="2:21" ht="15" customHeight="1" hidden="1">
      <c r="B119" s="197" t="s">
        <v>1046</v>
      </c>
      <c r="C119" s="463" t="s">
        <v>1047</v>
      </c>
      <c r="D119" s="463"/>
      <c r="E119" s="463"/>
      <c r="F119" s="463"/>
      <c r="G119" s="198">
        <v>0</v>
      </c>
      <c r="H119" s="198">
        <v>0</v>
      </c>
      <c r="I119" s="464">
        <v>0</v>
      </c>
      <c r="J119" s="464"/>
      <c r="K119" s="198">
        <v>0</v>
      </c>
      <c r="L119" s="198">
        <v>0</v>
      </c>
      <c r="M119" s="198">
        <v>0</v>
      </c>
      <c r="N119" s="198">
        <v>0</v>
      </c>
      <c r="O119" s="464">
        <v>0</v>
      </c>
      <c r="P119" s="464"/>
      <c r="Q119" s="464"/>
      <c r="R119" s="198">
        <v>2342.04</v>
      </c>
      <c r="S119" s="198">
        <v>2342.04</v>
      </c>
      <c r="T119" s="198">
        <v>-2342.04</v>
      </c>
      <c r="U119" s="230"/>
    </row>
    <row r="120" spans="2:21" ht="15" customHeight="1" hidden="1">
      <c r="B120" s="197" t="s">
        <v>792</v>
      </c>
      <c r="C120" s="463" t="s">
        <v>793</v>
      </c>
      <c r="D120" s="463"/>
      <c r="E120" s="463"/>
      <c r="F120" s="463"/>
      <c r="G120" s="198">
        <v>0</v>
      </c>
      <c r="H120" s="198">
        <v>0</v>
      </c>
      <c r="I120" s="464">
        <v>0</v>
      </c>
      <c r="J120" s="464"/>
      <c r="K120" s="198">
        <v>0</v>
      </c>
      <c r="L120" s="198">
        <v>0</v>
      </c>
      <c r="M120" s="198">
        <v>0</v>
      </c>
      <c r="N120" s="198">
        <v>-2898.32</v>
      </c>
      <c r="O120" s="464">
        <v>-2898.32</v>
      </c>
      <c r="P120" s="464"/>
      <c r="Q120" s="464"/>
      <c r="R120" s="198">
        <v>0</v>
      </c>
      <c r="S120" s="198">
        <v>-2898.32</v>
      </c>
      <c r="T120" s="198">
        <v>2898.32</v>
      </c>
      <c r="U120" s="230"/>
    </row>
    <row r="121" spans="2:21" ht="15" customHeight="1" hidden="1">
      <c r="B121" s="197" t="s">
        <v>794</v>
      </c>
      <c r="C121" s="463" t="s">
        <v>682</v>
      </c>
      <c r="D121" s="463"/>
      <c r="E121" s="463"/>
      <c r="F121" s="463"/>
      <c r="G121" s="198">
        <v>0</v>
      </c>
      <c r="H121" s="198">
        <v>0</v>
      </c>
      <c r="I121" s="464">
        <v>0</v>
      </c>
      <c r="J121" s="464"/>
      <c r="K121" s="198">
        <v>0</v>
      </c>
      <c r="L121" s="198">
        <v>0</v>
      </c>
      <c r="M121" s="198">
        <v>0</v>
      </c>
      <c r="N121" s="198">
        <v>0</v>
      </c>
      <c r="O121" s="464">
        <v>0</v>
      </c>
      <c r="P121" s="464"/>
      <c r="Q121" s="464"/>
      <c r="R121" s="198">
        <v>150</v>
      </c>
      <c r="S121" s="198">
        <v>150</v>
      </c>
      <c r="T121" s="198">
        <v>-150</v>
      </c>
      <c r="U121" s="230"/>
    </row>
    <row r="122" spans="2:21" ht="15" customHeight="1" hidden="1">
      <c r="B122" s="197" t="s">
        <v>795</v>
      </c>
      <c r="C122" s="463" t="s">
        <v>779</v>
      </c>
      <c r="D122" s="463"/>
      <c r="E122" s="463"/>
      <c r="F122" s="463"/>
      <c r="G122" s="198">
        <v>0</v>
      </c>
      <c r="H122" s="198">
        <v>0</v>
      </c>
      <c r="I122" s="464">
        <v>0</v>
      </c>
      <c r="J122" s="464"/>
      <c r="K122" s="198">
        <v>0</v>
      </c>
      <c r="L122" s="198">
        <v>0</v>
      </c>
      <c r="M122" s="198">
        <v>0</v>
      </c>
      <c r="N122" s="198">
        <v>0</v>
      </c>
      <c r="O122" s="464">
        <v>0</v>
      </c>
      <c r="P122" s="464"/>
      <c r="Q122" s="464"/>
      <c r="R122" s="198">
        <v>150</v>
      </c>
      <c r="S122" s="198">
        <v>150</v>
      </c>
      <c r="T122" s="198">
        <v>-150</v>
      </c>
      <c r="U122" s="230"/>
    </row>
    <row r="123" spans="2:21" ht="15" customHeight="1" hidden="1">
      <c r="B123" s="197" t="s">
        <v>796</v>
      </c>
      <c r="C123" s="463" t="s">
        <v>797</v>
      </c>
      <c r="D123" s="463"/>
      <c r="E123" s="463"/>
      <c r="F123" s="463"/>
      <c r="G123" s="198">
        <v>0</v>
      </c>
      <c r="H123" s="198">
        <v>0</v>
      </c>
      <c r="I123" s="464">
        <v>0</v>
      </c>
      <c r="J123" s="464"/>
      <c r="K123" s="198">
        <v>0</v>
      </c>
      <c r="L123" s="198">
        <v>0</v>
      </c>
      <c r="M123" s="198">
        <v>0</v>
      </c>
      <c r="N123" s="198">
        <v>0</v>
      </c>
      <c r="O123" s="464">
        <v>0</v>
      </c>
      <c r="P123" s="464"/>
      <c r="Q123" s="464"/>
      <c r="R123" s="198">
        <v>150</v>
      </c>
      <c r="S123" s="198">
        <v>150</v>
      </c>
      <c r="T123" s="198">
        <v>-150</v>
      </c>
      <c r="U123" s="230"/>
    </row>
    <row r="124" spans="2:21" ht="15" customHeight="1" hidden="1">
      <c r="B124" s="197" t="s">
        <v>798</v>
      </c>
      <c r="C124" s="463" t="s">
        <v>799</v>
      </c>
      <c r="D124" s="463"/>
      <c r="E124" s="463"/>
      <c r="F124" s="463"/>
      <c r="G124" s="198">
        <v>4920000</v>
      </c>
      <c r="H124" s="198">
        <v>0</v>
      </c>
      <c r="I124" s="464">
        <v>0</v>
      </c>
      <c r="J124" s="464"/>
      <c r="K124" s="198">
        <v>0</v>
      </c>
      <c r="L124" s="198">
        <v>4920000</v>
      </c>
      <c r="M124" s="198">
        <v>0</v>
      </c>
      <c r="N124" s="198">
        <v>1600225</v>
      </c>
      <c r="O124" s="464">
        <v>1600225</v>
      </c>
      <c r="P124" s="464"/>
      <c r="Q124" s="464"/>
      <c r="R124" s="198">
        <v>0</v>
      </c>
      <c r="S124" s="198">
        <v>1600225</v>
      </c>
      <c r="T124" s="198">
        <v>3319775</v>
      </c>
      <c r="U124" s="230"/>
    </row>
    <row r="125" spans="2:21" ht="15" customHeight="1" hidden="1">
      <c r="B125" s="197" t="s">
        <v>800</v>
      </c>
      <c r="C125" s="463" t="s">
        <v>801</v>
      </c>
      <c r="D125" s="463"/>
      <c r="E125" s="463"/>
      <c r="F125" s="463"/>
      <c r="G125" s="198">
        <v>4910000</v>
      </c>
      <c r="H125" s="198">
        <v>0</v>
      </c>
      <c r="I125" s="464">
        <v>0</v>
      </c>
      <c r="J125" s="464"/>
      <c r="K125" s="198">
        <v>0</v>
      </c>
      <c r="L125" s="198">
        <v>4910000</v>
      </c>
      <c r="M125" s="198">
        <v>0</v>
      </c>
      <c r="N125" s="198">
        <v>1600225</v>
      </c>
      <c r="O125" s="464">
        <v>1600225</v>
      </c>
      <c r="P125" s="464"/>
      <c r="Q125" s="464"/>
      <c r="R125" s="198">
        <v>0</v>
      </c>
      <c r="S125" s="198">
        <v>1600225</v>
      </c>
      <c r="T125" s="198">
        <v>3309775</v>
      </c>
      <c r="U125" s="230"/>
    </row>
    <row r="126" spans="2:21" ht="15" customHeight="1" hidden="1">
      <c r="B126" s="197" t="s">
        <v>1005</v>
      </c>
      <c r="C126" s="463" t="s">
        <v>654</v>
      </c>
      <c r="D126" s="463"/>
      <c r="E126" s="463"/>
      <c r="F126" s="463"/>
      <c r="G126" s="198">
        <v>0</v>
      </c>
      <c r="H126" s="198">
        <v>0</v>
      </c>
      <c r="I126" s="464">
        <v>0</v>
      </c>
      <c r="J126" s="464"/>
      <c r="K126" s="198">
        <v>0</v>
      </c>
      <c r="L126" s="198">
        <v>0</v>
      </c>
      <c r="M126" s="198">
        <v>0</v>
      </c>
      <c r="N126" s="198">
        <v>1600225</v>
      </c>
      <c r="O126" s="464">
        <v>1600225</v>
      </c>
      <c r="P126" s="464"/>
      <c r="Q126" s="464"/>
      <c r="R126" s="198">
        <v>0</v>
      </c>
      <c r="S126" s="198">
        <v>1600225</v>
      </c>
      <c r="T126" s="198">
        <v>-1600225</v>
      </c>
      <c r="U126" s="230"/>
    </row>
    <row r="127" spans="2:21" ht="15" customHeight="1" hidden="1">
      <c r="B127" s="197" t="s">
        <v>1006</v>
      </c>
      <c r="C127" s="463" t="s">
        <v>1007</v>
      </c>
      <c r="D127" s="463"/>
      <c r="E127" s="463"/>
      <c r="F127" s="463"/>
      <c r="G127" s="198">
        <v>0</v>
      </c>
      <c r="H127" s="198">
        <v>0</v>
      </c>
      <c r="I127" s="464">
        <v>0</v>
      </c>
      <c r="J127" s="464"/>
      <c r="K127" s="198">
        <v>0</v>
      </c>
      <c r="L127" s="198">
        <v>0</v>
      </c>
      <c r="M127" s="198">
        <v>0</v>
      </c>
      <c r="N127" s="198">
        <v>1600225</v>
      </c>
      <c r="O127" s="464">
        <v>1600225</v>
      </c>
      <c r="P127" s="464"/>
      <c r="Q127" s="464"/>
      <c r="R127" s="198">
        <v>0</v>
      </c>
      <c r="S127" s="198">
        <v>1600225</v>
      </c>
      <c r="T127" s="198">
        <v>-1600225</v>
      </c>
      <c r="U127" s="230"/>
    </row>
    <row r="128" spans="2:21" ht="15" customHeight="1" hidden="1">
      <c r="B128" s="193" t="s">
        <v>1048</v>
      </c>
      <c r="C128" s="461" t="s">
        <v>1049</v>
      </c>
      <c r="D128" s="461"/>
      <c r="E128" s="461"/>
      <c r="F128" s="461"/>
      <c r="G128" s="194">
        <v>0</v>
      </c>
      <c r="H128" s="194">
        <v>0</v>
      </c>
      <c r="I128" s="462">
        <v>0</v>
      </c>
      <c r="J128" s="462"/>
      <c r="K128" s="194">
        <v>0</v>
      </c>
      <c r="L128" s="194">
        <v>0</v>
      </c>
      <c r="M128" s="194">
        <v>0</v>
      </c>
      <c r="N128" s="194">
        <v>1598235</v>
      </c>
      <c r="O128" s="462">
        <v>1598235</v>
      </c>
      <c r="P128" s="462"/>
      <c r="Q128" s="462"/>
      <c r="R128" s="194">
        <v>0</v>
      </c>
      <c r="S128" s="194">
        <v>1598235</v>
      </c>
      <c r="T128" s="194">
        <v>-1598235</v>
      </c>
      <c r="U128" s="228"/>
    </row>
    <row r="129" spans="2:21" ht="15" customHeight="1" hidden="1">
      <c r="B129" s="193" t="s">
        <v>1050</v>
      </c>
      <c r="C129" s="461" t="s">
        <v>1051</v>
      </c>
      <c r="D129" s="461"/>
      <c r="E129" s="461"/>
      <c r="F129" s="461"/>
      <c r="G129" s="194">
        <v>0</v>
      </c>
      <c r="H129" s="194">
        <v>0</v>
      </c>
      <c r="I129" s="462">
        <v>0</v>
      </c>
      <c r="J129" s="462"/>
      <c r="K129" s="194">
        <v>0</v>
      </c>
      <c r="L129" s="194">
        <v>0</v>
      </c>
      <c r="M129" s="194">
        <v>0</v>
      </c>
      <c r="N129" s="194">
        <v>1990</v>
      </c>
      <c r="O129" s="462">
        <v>1990</v>
      </c>
      <c r="P129" s="462"/>
      <c r="Q129" s="462"/>
      <c r="R129" s="194">
        <v>0</v>
      </c>
      <c r="S129" s="194">
        <v>1990</v>
      </c>
      <c r="T129" s="194">
        <v>-1990</v>
      </c>
      <c r="U129" s="228"/>
    </row>
    <row r="130" spans="2:21" ht="15.75" customHeight="1" hidden="1">
      <c r="B130" s="200" t="s">
        <v>802</v>
      </c>
      <c r="C130" s="465" t="s">
        <v>803</v>
      </c>
      <c r="D130" s="465"/>
      <c r="E130" s="465"/>
      <c r="F130" s="465"/>
      <c r="G130" s="201">
        <v>10000</v>
      </c>
      <c r="H130" s="201">
        <v>0</v>
      </c>
      <c r="I130" s="466">
        <v>0</v>
      </c>
      <c r="J130" s="466"/>
      <c r="K130" s="201">
        <v>0</v>
      </c>
      <c r="L130" s="201">
        <v>10000</v>
      </c>
      <c r="M130" s="201">
        <v>0</v>
      </c>
      <c r="N130" s="201">
        <v>0</v>
      </c>
      <c r="O130" s="466">
        <v>0</v>
      </c>
      <c r="P130" s="466"/>
      <c r="Q130" s="466"/>
      <c r="R130" s="201">
        <v>0</v>
      </c>
      <c r="S130" s="201">
        <v>0</v>
      </c>
      <c r="T130" s="201">
        <v>10000</v>
      </c>
      <c r="U130" s="231"/>
    </row>
    <row r="131" spans="2:21" ht="15" customHeight="1" hidden="1">
      <c r="B131" s="200"/>
      <c r="C131" s="465" t="s">
        <v>804</v>
      </c>
      <c r="D131" s="465"/>
      <c r="E131" s="465"/>
      <c r="F131" s="465"/>
      <c r="G131" s="201">
        <v>153031000</v>
      </c>
      <c r="H131" s="201">
        <v>0</v>
      </c>
      <c r="I131" s="466">
        <v>0</v>
      </c>
      <c r="J131" s="466"/>
      <c r="K131" s="201">
        <v>0</v>
      </c>
      <c r="L131" s="201">
        <v>153031000</v>
      </c>
      <c r="M131" s="201">
        <v>-244828.97</v>
      </c>
      <c r="N131" s="201">
        <v>-1252538.79</v>
      </c>
      <c r="O131" s="466">
        <v>-1497367.76</v>
      </c>
      <c r="P131" s="466"/>
      <c r="Q131" s="466"/>
      <c r="R131" s="201">
        <v>5747996.52</v>
      </c>
      <c r="S131" s="201">
        <v>4250628.76</v>
      </c>
      <c r="T131" s="201">
        <v>148780371.24</v>
      </c>
      <c r="U131" s="231"/>
    </row>
    <row r="132" spans="2:21" ht="15.75" customHeight="1" hidden="1">
      <c r="B132" s="251"/>
      <c r="C132" s="490" t="s">
        <v>805</v>
      </c>
      <c r="D132" s="490"/>
      <c r="E132" s="490"/>
      <c r="F132" s="490"/>
      <c r="G132" s="252">
        <v>153031000</v>
      </c>
      <c r="H132" s="252">
        <v>0</v>
      </c>
      <c r="I132" s="491">
        <v>0</v>
      </c>
      <c r="J132" s="491"/>
      <c r="K132" s="252">
        <v>0</v>
      </c>
      <c r="L132" s="252">
        <v>153031000</v>
      </c>
      <c r="M132" s="252">
        <v>-244828.97</v>
      </c>
      <c r="N132" s="252">
        <v>-1252538.79</v>
      </c>
      <c r="O132" s="491">
        <v>-1497367.76</v>
      </c>
      <c r="P132" s="491"/>
      <c r="Q132" s="491"/>
      <c r="R132" s="252">
        <v>5747996.52</v>
      </c>
      <c r="S132" s="252">
        <v>4250628.76</v>
      </c>
      <c r="T132" s="252">
        <v>148780371.24</v>
      </c>
      <c r="U132" s="253"/>
    </row>
    <row r="133" spans="2:20" ht="15" customHeight="1" hidden="1">
      <c r="B133" s="492" t="s">
        <v>806</v>
      </c>
      <c r="C133" s="492"/>
      <c r="D133" s="492"/>
      <c r="E133" s="492"/>
      <c r="F133" s="492"/>
      <c r="G133" s="492"/>
      <c r="H133" s="492"/>
      <c r="I133" s="492"/>
      <c r="J133" s="492"/>
      <c r="K133" s="492"/>
      <c r="L133" s="492"/>
      <c r="M133" s="492"/>
      <c r="N133" s="492"/>
      <c r="O133" s="492"/>
      <c r="P133" s="492"/>
      <c r="Q133" s="492"/>
      <c r="R133" s="492"/>
      <c r="S133" s="492"/>
      <c r="T133" s="492"/>
    </row>
    <row r="134" spans="19:21" ht="15">
      <c r="S134" s="220">
        <f>SUM(S10:S45)</f>
        <v>22663488.280000005</v>
      </c>
      <c r="T134" s="219"/>
      <c r="U134" s="220" t="e">
        <f>SUM(U10:U45)</f>
        <v>#REF!</v>
      </c>
    </row>
  </sheetData>
  <sheetProtection selectLockedCells="1" selectUnlockedCells="1"/>
  <mergeCells count="392">
    <mergeCell ref="C132:F132"/>
    <mergeCell ref="I132:J132"/>
    <mergeCell ref="O132:Q132"/>
    <mergeCell ref="B133:T133"/>
    <mergeCell ref="C130:F130"/>
    <mergeCell ref="I130:J130"/>
    <mergeCell ref="O130:Q130"/>
    <mergeCell ref="C131:F131"/>
    <mergeCell ref="I131:J131"/>
    <mergeCell ref="O131:Q131"/>
    <mergeCell ref="C128:F128"/>
    <mergeCell ref="I128:J128"/>
    <mergeCell ref="O128:Q128"/>
    <mergeCell ref="C129:F129"/>
    <mergeCell ref="I129:J129"/>
    <mergeCell ref="O129:Q129"/>
    <mergeCell ref="C126:F126"/>
    <mergeCell ref="I126:J126"/>
    <mergeCell ref="O126:Q126"/>
    <mergeCell ref="C127:F127"/>
    <mergeCell ref="I127:J127"/>
    <mergeCell ref="O127:Q127"/>
    <mergeCell ref="C124:F124"/>
    <mergeCell ref="I124:J124"/>
    <mergeCell ref="O124:Q124"/>
    <mergeCell ref="C125:F125"/>
    <mergeCell ref="I125:J125"/>
    <mergeCell ref="O125:Q125"/>
    <mergeCell ref="C122:F122"/>
    <mergeCell ref="I122:J122"/>
    <mergeCell ref="O122:Q122"/>
    <mergeCell ref="C123:F123"/>
    <mergeCell ref="I123:J123"/>
    <mergeCell ref="O123:Q123"/>
    <mergeCell ref="C120:F120"/>
    <mergeCell ref="I120:J120"/>
    <mergeCell ref="O120:Q120"/>
    <mergeCell ref="C121:F121"/>
    <mergeCell ref="I121:J121"/>
    <mergeCell ref="O121:Q121"/>
    <mergeCell ref="C118:F118"/>
    <mergeCell ref="I118:J118"/>
    <mergeCell ref="O118:Q118"/>
    <mergeCell ref="C119:F119"/>
    <mergeCell ref="I119:J119"/>
    <mergeCell ref="O119:Q119"/>
    <mergeCell ref="C116:F116"/>
    <mergeCell ref="I116:J116"/>
    <mergeCell ref="O116:Q116"/>
    <mergeCell ref="C117:F117"/>
    <mergeCell ref="I117:J117"/>
    <mergeCell ref="O117:Q117"/>
    <mergeCell ref="C114:F114"/>
    <mergeCell ref="I114:J114"/>
    <mergeCell ref="O114:Q114"/>
    <mergeCell ref="C115:F115"/>
    <mergeCell ref="I115:J115"/>
    <mergeCell ref="O115:Q115"/>
    <mergeCell ref="C112:F112"/>
    <mergeCell ref="I112:J112"/>
    <mergeCell ref="O112:Q112"/>
    <mergeCell ref="C113:F113"/>
    <mergeCell ref="I113:J113"/>
    <mergeCell ref="O113:Q113"/>
    <mergeCell ref="C110:F110"/>
    <mergeCell ref="I110:J110"/>
    <mergeCell ref="O110:Q110"/>
    <mergeCell ref="C111:F111"/>
    <mergeCell ref="I111:J111"/>
    <mergeCell ref="O111:Q111"/>
    <mergeCell ref="C108:F108"/>
    <mergeCell ref="I108:J108"/>
    <mergeCell ref="O108:Q108"/>
    <mergeCell ref="C109:F109"/>
    <mergeCell ref="I109:J109"/>
    <mergeCell ref="O109:Q109"/>
    <mergeCell ref="C106:F106"/>
    <mergeCell ref="I106:J106"/>
    <mergeCell ref="O106:Q106"/>
    <mergeCell ref="C107:F107"/>
    <mergeCell ref="I107:J107"/>
    <mergeCell ref="O107:Q107"/>
    <mergeCell ref="C104:F104"/>
    <mergeCell ref="I104:J104"/>
    <mergeCell ref="O104:Q104"/>
    <mergeCell ref="C105:F105"/>
    <mergeCell ref="I105:J105"/>
    <mergeCell ref="O105:Q105"/>
    <mergeCell ref="C102:F102"/>
    <mergeCell ref="I102:J102"/>
    <mergeCell ref="O102:Q102"/>
    <mergeCell ref="C103:F103"/>
    <mergeCell ref="I103:J103"/>
    <mergeCell ref="O103:Q103"/>
    <mergeCell ref="C100:F100"/>
    <mergeCell ref="I100:J100"/>
    <mergeCell ref="O100:Q100"/>
    <mergeCell ref="C101:F101"/>
    <mergeCell ref="I101:J101"/>
    <mergeCell ref="O101:Q101"/>
    <mergeCell ref="C98:F98"/>
    <mergeCell ref="I98:J98"/>
    <mergeCell ref="O98:Q98"/>
    <mergeCell ref="C99:F99"/>
    <mergeCell ref="I99:J99"/>
    <mergeCell ref="O99:Q99"/>
    <mergeCell ref="C96:F96"/>
    <mergeCell ref="I96:J96"/>
    <mergeCell ref="O96:Q96"/>
    <mergeCell ref="C97:F97"/>
    <mergeCell ref="I97:J97"/>
    <mergeCell ref="O97:Q97"/>
    <mergeCell ref="C94:F94"/>
    <mergeCell ref="I94:J94"/>
    <mergeCell ref="O94:Q94"/>
    <mergeCell ref="C95:F95"/>
    <mergeCell ref="I95:J95"/>
    <mergeCell ref="O95:Q95"/>
    <mergeCell ref="C92:F92"/>
    <mergeCell ref="I92:J92"/>
    <mergeCell ref="O92:Q92"/>
    <mergeCell ref="C93:F93"/>
    <mergeCell ref="I93:J93"/>
    <mergeCell ref="O93:Q93"/>
    <mergeCell ref="C90:F90"/>
    <mergeCell ref="I90:J90"/>
    <mergeCell ref="O90:Q90"/>
    <mergeCell ref="C91:F91"/>
    <mergeCell ref="I91:J91"/>
    <mergeCell ref="O91:Q91"/>
    <mergeCell ref="C88:F88"/>
    <mergeCell ref="I88:J88"/>
    <mergeCell ref="O88:Q88"/>
    <mergeCell ref="C89:F89"/>
    <mergeCell ref="I89:J89"/>
    <mergeCell ref="O89:Q89"/>
    <mergeCell ref="C86:F86"/>
    <mergeCell ref="I86:J86"/>
    <mergeCell ref="O86:Q86"/>
    <mergeCell ref="C87:F87"/>
    <mergeCell ref="I87:J87"/>
    <mergeCell ref="O87:Q87"/>
    <mergeCell ref="C84:F84"/>
    <mergeCell ref="I84:J84"/>
    <mergeCell ref="O84:Q84"/>
    <mergeCell ref="C85:F85"/>
    <mergeCell ref="I85:J85"/>
    <mergeCell ref="O85:Q85"/>
    <mergeCell ref="C82:F82"/>
    <mergeCell ref="I82:J82"/>
    <mergeCell ref="O82:Q82"/>
    <mergeCell ref="C83:F83"/>
    <mergeCell ref="I83:J83"/>
    <mergeCell ref="O83:Q83"/>
    <mergeCell ref="C80:F80"/>
    <mergeCell ref="I80:J80"/>
    <mergeCell ref="O80:Q80"/>
    <mergeCell ref="C81:F81"/>
    <mergeCell ref="I81:J81"/>
    <mergeCell ref="O81:Q81"/>
    <mergeCell ref="C78:F78"/>
    <mergeCell ref="I78:J78"/>
    <mergeCell ref="O78:Q78"/>
    <mergeCell ref="C79:F79"/>
    <mergeCell ref="I79:J79"/>
    <mergeCell ref="O79:Q79"/>
    <mergeCell ref="C76:F76"/>
    <mergeCell ref="I76:J76"/>
    <mergeCell ref="O76:Q76"/>
    <mergeCell ref="C77:F77"/>
    <mergeCell ref="I77:J77"/>
    <mergeCell ref="O77:Q77"/>
    <mergeCell ref="C74:F74"/>
    <mergeCell ref="I74:J74"/>
    <mergeCell ref="O74:Q74"/>
    <mergeCell ref="C75:F75"/>
    <mergeCell ref="I75:J75"/>
    <mergeCell ref="O75:Q75"/>
    <mergeCell ref="C72:F72"/>
    <mergeCell ref="I72:J72"/>
    <mergeCell ref="O72:Q72"/>
    <mergeCell ref="C73:F73"/>
    <mergeCell ref="I73:J73"/>
    <mergeCell ref="O73:Q73"/>
    <mergeCell ref="C70:F70"/>
    <mergeCell ref="I70:J70"/>
    <mergeCell ref="O70:Q70"/>
    <mergeCell ref="C71:F71"/>
    <mergeCell ref="I71:J71"/>
    <mergeCell ref="O71:Q71"/>
    <mergeCell ref="C68:F68"/>
    <mergeCell ref="I68:J68"/>
    <mergeCell ref="O68:Q68"/>
    <mergeCell ref="C69:F69"/>
    <mergeCell ref="I69:J69"/>
    <mergeCell ref="O69:Q69"/>
    <mergeCell ref="C66:F66"/>
    <mergeCell ref="I66:J66"/>
    <mergeCell ref="O66:Q66"/>
    <mergeCell ref="C67:F67"/>
    <mergeCell ref="I67:J67"/>
    <mergeCell ref="O67:Q67"/>
    <mergeCell ref="C64:F64"/>
    <mergeCell ref="I64:J64"/>
    <mergeCell ref="O64:Q64"/>
    <mergeCell ref="C65:F65"/>
    <mergeCell ref="I65:J65"/>
    <mergeCell ref="O65:Q65"/>
    <mergeCell ref="C62:F62"/>
    <mergeCell ref="I62:J62"/>
    <mergeCell ref="O62:Q62"/>
    <mergeCell ref="C63:F63"/>
    <mergeCell ref="I63:J63"/>
    <mergeCell ref="O63:Q63"/>
    <mergeCell ref="C60:F60"/>
    <mergeCell ref="I60:J60"/>
    <mergeCell ref="O60:Q60"/>
    <mergeCell ref="C61:F61"/>
    <mergeCell ref="I61:J61"/>
    <mergeCell ref="O61:Q61"/>
    <mergeCell ref="C58:F58"/>
    <mergeCell ref="I58:J58"/>
    <mergeCell ref="O58:Q58"/>
    <mergeCell ref="C59:F59"/>
    <mergeCell ref="I59:J59"/>
    <mergeCell ref="O59:Q59"/>
    <mergeCell ref="C56:F56"/>
    <mergeCell ref="I56:J56"/>
    <mergeCell ref="O56:Q56"/>
    <mergeCell ref="C57:F57"/>
    <mergeCell ref="I57:J57"/>
    <mergeCell ref="O57:Q57"/>
    <mergeCell ref="C54:F54"/>
    <mergeCell ref="I54:J54"/>
    <mergeCell ref="O54:Q54"/>
    <mergeCell ref="C55:F55"/>
    <mergeCell ref="I55:J55"/>
    <mergeCell ref="O55:Q55"/>
    <mergeCell ref="C52:F52"/>
    <mergeCell ref="I52:J52"/>
    <mergeCell ref="O52:Q52"/>
    <mergeCell ref="C53:F53"/>
    <mergeCell ref="I53:J53"/>
    <mergeCell ref="O53:Q53"/>
    <mergeCell ref="C50:F50"/>
    <mergeCell ref="I50:J50"/>
    <mergeCell ref="O50:Q50"/>
    <mergeCell ref="C51:F51"/>
    <mergeCell ref="I51:J51"/>
    <mergeCell ref="O51:Q51"/>
    <mergeCell ref="C48:F48"/>
    <mergeCell ref="I48:J48"/>
    <mergeCell ref="O48:Q48"/>
    <mergeCell ref="C49:F49"/>
    <mergeCell ref="I49:J49"/>
    <mergeCell ref="O49:Q49"/>
    <mergeCell ref="C46:F46"/>
    <mergeCell ref="I46:J46"/>
    <mergeCell ref="O46:Q46"/>
    <mergeCell ref="C47:F47"/>
    <mergeCell ref="I47:J47"/>
    <mergeCell ref="O47:Q47"/>
    <mergeCell ref="C44:F44"/>
    <mergeCell ref="I44:J44"/>
    <mergeCell ref="O44:Q44"/>
    <mergeCell ref="C45:F45"/>
    <mergeCell ref="I45:J45"/>
    <mergeCell ref="O45:Q45"/>
    <mergeCell ref="C42:F42"/>
    <mergeCell ref="I42:J42"/>
    <mergeCell ref="O42:Q42"/>
    <mergeCell ref="C43:F43"/>
    <mergeCell ref="I43:J43"/>
    <mergeCell ref="O43:Q43"/>
    <mergeCell ref="C40:F40"/>
    <mergeCell ref="I40:J40"/>
    <mergeCell ref="O40:Q40"/>
    <mergeCell ref="C41:F41"/>
    <mergeCell ref="I41:J41"/>
    <mergeCell ref="O41:Q41"/>
    <mergeCell ref="C38:F38"/>
    <mergeCell ref="I38:J38"/>
    <mergeCell ref="O38:Q38"/>
    <mergeCell ref="C39:F39"/>
    <mergeCell ref="I39:J39"/>
    <mergeCell ref="O39:Q39"/>
    <mergeCell ref="C36:F36"/>
    <mergeCell ref="I36:J36"/>
    <mergeCell ref="O36:Q36"/>
    <mergeCell ref="C37:F37"/>
    <mergeCell ref="I37:J37"/>
    <mergeCell ref="O37:Q37"/>
    <mergeCell ref="C34:F34"/>
    <mergeCell ref="I34:J34"/>
    <mergeCell ref="O34:Q34"/>
    <mergeCell ref="C35:F35"/>
    <mergeCell ref="I35:J35"/>
    <mergeCell ref="O35:Q35"/>
    <mergeCell ref="C32:F32"/>
    <mergeCell ref="I32:J32"/>
    <mergeCell ref="O32:Q32"/>
    <mergeCell ref="C33:F33"/>
    <mergeCell ref="I33:J33"/>
    <mergeCell ref="O33:Q33"/>
    <mergeCell ref="C30:F30"/>
    <mergeCell ref="I30:J30"/>
    <mergeCell ref="O30:Q30"/>
    <mergeCell ref="C31:F31"/>
    <mergeCell ref="I31:J31"/>
    <mergeCell ref="O31:Q31"/>
    <mergeCell ref="C28:F28"/>
    <mergeCell ref="I28:J28"/>
    <mergeCell ref="O28:Q28"/>
    <mergeCell ref="C29:F29"/>
    <mergeCell ref="I29:J29"/>
    <mergeCell ref="O29:Q29"/>
    <mergeCell ref="C26:F26"/>
    <mergeCell ref="I26:J26"/>
    <mergeCell ref="O26:Q26"/>
    <mergeCell ref="C27:F27"/>
    <mergeCell ref="I27:J27"/>
    <mergeCell ref="O27:Q27"/>
    <mergeCell ref="C24:F24"/>
    <mergeCell ref="I24:J24"/>
    <mergeCell ref="O24:Q24"/>
    <mergeCell ref="C25:F25"/>
    <mergeCell ref="I25:J25"/>
    <mergeCell ref="O25:Q25"/>
    <mergeCell ref="C22:F22"/>
    <mergeCell ref="I22:J22"/>
    <mergeCell ref="O22:Q22"/>
    <mergeCell ref="C23:F23"/>
    <mergeCell ref="I23:J23"/>
    <mergeCell ref="O23:Q23"/>
    <mergeCell ref="C20:F20"/>
    <mergeCell ref="I20:J20"/>
    <mergeCell ref="O20:Q20"/>
    <mergeCell ref="C21:F21"/>
    <mergeCell ref="I21:J21"/>
    <mergeCell ref="O21:Q21"/>
    <mergeCell ref="C18:F18"/>
    <mergeCell ref="I18:J18"/>
    <mergeCell ref="O18:Q18"/>
    <mergeCell ref="C19:F19"/>
    <mergeCell ref="I19:J19"/>
    <mergeCell ref="O19:Q19"/>
    <mergeCell ref="C16:F16"/>
    <mergeCell ref="I16:J16"/>
    <mergeCell ref="O16:Q16"/>
    <mergeCell ref="C17:F17"/>
    <mergeCell ref="I17:J17"/>
    <mergeCell ref="O17:Q17"/>
    <mergeCell ref="C14:F14"/>
    <mergeCell ref="I14:J14"/>
    <mergeCell ref="O14:Q14"/>
    <mergeCell ref="C15:F15"/>
    <mergeCell ref="I15:J15"/>
    <mergeCell ref="O15:Q15"/>
    <mergeCell ref="C12:F12"/>
    <mergeCell ref="I12:J12"/>
    <mergeCell ref="O12:Q12"/>
    <mergeCell ref="C13:F13"/>
    <mergeCell ref="I13:J13"/>
    <mergeCell ref="O13:Q13"/>
    <mergeCell ref="C10:F10"/>
    <mergeCell ref="I10:J10"/>
    <mergeCell ref="O10:Q10"/>
    <mergeCell ref="C11:F11"/>
    <mergeCell ref="I11:J11"/>
    <mergeCell ref="O11:Q11"/>
    <mergeCell ref="U7:U9"/>
    <mergeCell ref="G8:J8"/>
    <mergeCell ref="K8:K9"/>
    <mergeCell ref="L8:L9"/>
    <mergeCell ref="M8:Q8"/>
    <mergeCell ref="R8:R9"/>
    <mergeCell ref="S8:S9"/>
    <mergeCell ref="I9:J9"/>
    <mergeCell ref="O9:Q9"/>
    <mergeCell ref="B6:I6"/>
    <mergeCell ref="J6:T6"/>
    <mergeCell ref="B7:B9"/>
    <mergeCell ref="C7:F9"/>
    <mergeCell ref="G7:L7"/>
    <mergeCell ref="M7:S7"/>
    <mergeCell ref="T7:T9"/>
    <mergeCell ref="B1:U1"/>
    <mergeCell ref="B2:U2"/>
    <mergeCell ref="B3:U3"/>
    <mergeCell ref="B4:U4"/>
    <mergeCell ref="B5:C5"/>
    <mergeCell ref="D5:T5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1"/>
  </sheetPr>
  <dimension ref="A1:T27"/>
  <sheetViews>
    <sheetView zoomScalePageLayoutView="0" workbookViewId="0" topLeftCell="A7">
      <selection activeCell="R19" sqref="R19"/>
    </sheetView>
  </sheetViews>
  <sheetFormatPr defaultColWidth="8.7109375" defaultRowHeight="15" customHeight="1"/>
  <cols>
    <col min="1" max="1" width="10.7109375" style="4" customWidth="1"/>
    <col min="2" max="2" width="0.13671875" style="4" customWidth="1"/>
    <col min="3" max="3" width="2.28125" style="4" customWidth="1"/>
    <col min="4" max="4" width="1.28515625" style="4" customWidth="1"/>
    <col min="5" max="5" width="60.7109375" style="4" customWidth="1"/>
    <col min="6" max="7" width="8.7109375" style="4" hidden="1" customWidth="1"/>
    <col min="8" max="8" width="14.57421875" style="4" hidden="1" customWidth="1"/>
    <col min="9" max="9" width="2.28125" style="4" hidden="1" customWidth="1"/>
    <col min="10" max="10" width="7.7109375" style="4" hidden="1" customWidth="1"/>
    <col min="11" max="13" width="8.7109375" style="4" hidden="1" customWidth="1"/>
    <col min="14" max="14" width="8.28125" style="4" hidden="1" customWidth="1"/>
    <col min="15" max="15" width="0.2890625" style="4" hidden="1" customWidth="1"/>
    <col min="16" max="16" width="0.9921875" style="4" hidden="1" customWidth="1"/>
    <col min="17" max="17" width="7.7109375" style="4" hidden="1" customWidth="1"/>
    <col min="18" max="18" width="45.7109375" style="4" customWidth="1"/>
    <col min="19" max="19" width="8.7109375" style="4" hidden="1" customWidth="1"/>
    <col min="20" max="20" width="15.7109375" style="4" customWidth="1"/>
    <col min="21" max="64" width="8.7109375" style="4" customWidth="1"/>
  </cols>
  <sheetData>
    <row r="1" spans="1:19" ht="15" customHeight="1">
      <c r="A1" s="150"/>
      <c r="B1" s="150"/>
      <c r="C1" s="150"/>
      <c r="D1" s="150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0"/>
      <c r="P1" s="150"/>
      <c r="Q1" s="150"/>
      <c r="R1" s="150"/>
      <c r="S1" s="150"/>
    </row>
    <row r="2" spans="1:20" ht="21.75" customHeight="1">
      <c r="A2" s="421" t="s">
        <v>636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</row>
    <row r="3" spans="1:20" ht="51" customHeight="1">
      <c r="A3" s="422" t="s">
        <v>807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</row>
    <row r="4" spans="1:19" ht="15" customHeight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</row>
    <row r="5" spans="1:19" ht="15.75" customHeight="1">
      <c r="A5" s="423" t="s">
        <v>808</v>
      </c>
      <c r="B5" s="423"/>
      <c r="C5" s="475" t="s">
        <v>1022</v>
      </c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</row>
    <row r="6" spans="1:19" ht="31.5" customHeight="1">
      <c r="A6" s="425" t="s">
        <v>810</v>
      </c>
      <c r="B6" s="425"/>
      <c r="C6" s="425"/>
      <c r="D6" s="425"/>
      <c r="E6" s="425"/>
      <c r="F6" s="425"/>
      <c r="G6" s="425"/>
      <c r="H6" s="425"/>
      <c r="I6" s="425"/>
      <c r="J6" s="425" t="s">
        <v>810</v>
      </c>
      <c r="K6" s="425"/>
      <c r="L6" s="425"/>
      <c r="M6" s="425"/>
      <c r="N6" s="425"/>
      <c r="O6" s="425"/>
      <c r="P6" s="425"/>
      <c r="Q6" s="425"/>
      <c r="R6" s="425"/>
      <c r="S6" s="425"/>
    </row>
    <row r="7" spans="1:19" ht="14.25" customHeight="1">
      <c r="A7" s="426" t="s">
        <v>641</v>
      </c>
      <c r="B7" s="426" t="s">
        <v>642</v>
      </c>
      <c r="C7" s="426"/>
      <c r="D7" s="426"/>
      <c r="E7" s="426"/>
      <c r="F7" s="427" t="s">
        <v>643</v>
      </c>
      <c r="G7" s="427"/>
      <c r="H7" s="427"/>
      <c r="I7" s="427"/>
      <c r="J7" s="427"/>
      <c r="K7" s="427"/>
      <c r="L7" s="427" t="s">
        <v>644</v>
      </c>
      <c r="M7" s="427"/>
      <c r="N7" s="427"/>
      <c r="O7" s="427"/>
      <c r="P7" s="427"/>
      <c r="Q7" s="427"/>
      <c r="R7" s="427"/>
      <c r="S7" s="447" t="s">
        <v>645</v>
      </c>
    </row>
    <row r="8" spans="1:19" ht="15" customHeight="1">
      <c r="A8" s="426"/>
      <c r="B8" s="426"/>
      <c r="C8" s="426"/>
      <c r="D8" s="426"/>
      <c r="E8" s="426"/>
      <c r="F8" s="426" t="s">
        <v>646</v>
      </c>
      <c r="G8" s="426"/>
      <c r="H8" s="426"/>
      <c r="I8" s="428" t="s">
        <v>811</v>
      </c>
      <c r="J8" s="428"/>
      <c r="K8" s="426" t="s">
        <v>648</v>
      </c>
      <c r="L8" s="426" t="s">
        <v>649</v>
      </c>
      <c r="M8" s="426"/>
      <c r="N8" s="426"/>
      <c r="O8" s="426"/>
      <c r="P8" s="426" t="s">
        <v>650</v>
      </c>
      <c r="Q8" s="426"/>
      <c r="R8" s="447" t="s">
        <v>651</v>
      </c>
      <c r="S8" s="447"/>
    </row>
    <row r="9" spans="1:20" ht="21" customHeight="1">
      <c r="A9" s="426"/>
      <c r="B9" s="426"/>
      <c r="C9" s="426"/>
      <c r="D9" s="426"/>
      <c r="E9" s="426"/>
      <c r="F9" s="152" t="s">
        <v>812</v>
      </c>
      <c r="G9" s="152" t="s">
        <v>813</v>
      </c>
      <c r="H9" s="152" t="s">
        <v>814</v>
      </c>
      <c r="I9" s="428"/>
      <c r="J9" s="428"/>
      <c r="K9" s="426"/>
      <c r="L9" s="152" t="s">
        <v>815</v>
      </c>
      <c r="M9" s="152" t="s">
        <v>816</v>
      </c>
      <c r="N9" s="426" t="s">
        <v>817</v>
      </c>
      <c r="O9" s="426"/>
      <c r="P9" s="426"/>
      <c r="Q9" s="426"/>
      <c r="R9" s="447"/>
      <c r="S9" s="447"/>
      <c r="T9" s="181" t="s">
        <v>10</v>
      </c>
    </row>
    <row r="10" spans="1:19" s="4" customFormat="1" ht="9.75" customHeight="1">
      <c r="A10" s="150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</row>
    <row r="11" spans="1:20" s="4" customFormat="1" ht="18" customHeight="1">
      <c r="A11" s="153" t="s">
        <v>906</v>
      </c>
      <c r="B11" s="429" t="s">
        <v>907</v>
      </c>
      <c r="C11" s="429"/>
      <c r="D11" s="429"/>
      <c r="E11" s="429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61"/>
      <c r="S11" s="161"/>
      <c r="T11" s="183"/>
    </row>
    <row r="12" spans="1:20" s="4" customFormat="1" ht="12" customHeight="1">
      <c r="A12" s="156" t="s">
        <v>908</v>
      </c>
      <c r="B12" s="430" t="s">
        <v>653</v>
      </c>
      <c r="C12" s="430"/>
      <c r="D12" s="430"/>
      <c r="E12" s="430"/>
      <c r="F12" s="157">
        <v>9010000</v>
      </c>
      <c r="G12" s="157">
        <v>0</v>
      </c>
      <c r="H12" s="157">
        <v>0</v>
      </c>
      <c r="I12" s="431">
        <v>0</v>
      </c>
      <c r="J12" s="431"/>
      <c r="K12" s="157">
        <v>9010000</v>
      </c>
      <c r="L12" s="157">
        <v>0</v>
      </c>
      <c r="M12" s="157">
        <v>0</v>
      </c>
      <c r="N12" s="431">
        <v>0</v>
      </c>
      <c r="O12" s="431"/>
      <c r="P12" s="431">
        <v>0</v>
      </c>
      <c r="Q12" s="431"/>
      <c r="R12" s="163">
        <v>0</v>
      </c>
      <c r="S12" s="163">
        <v>9010000</v>
      </c>
      <c r="T12" s="163">
        <f>R12</f>
        <v>0</v>
      </c>
    </row>
    <row r="13" spans="1:20" s="4" customFormat="1" ht="12" customHeight="1">
      <c r="A13" s="164" t="s">
        <v>885</v>
      </c>
      <c r="B13" s="436" t="s">
        <v>822</v>
      </c>
      <c r="C13" s="436"/>
      <c r="D13" s="436"/>
      <c r="E13" s="436"/>
      <c r="F13" s="166">
        <v>0</v>
      </c>
      <c r="G13" s="166">
        <v>0</v>
      </c>
      <c r="H13" s="166">
        <v>0</v>
      </c>
      <c r="I13" s="437">
        <v>0</v>
      </c>
      <c r="J13" s="437"/>
      <c r="K13" s="166">
        <v>0</v>
      </c>
      <c r="L13" s="166">
        <v>0</v>
      </c>
      <c r="M13" s="166">
        <v>0</v>
      </c>
      <c r="N13" s="437">
        <f aca="true" t="shared" si="0" ref="N13:N23">SUM(F13:M13)</f>
        <v>0</v>
      </c>
      <c r="O13" s="437"/>
      <c r="P13" s="437">
        <v>13689.5</v>
      </c>
      <c r="Q13" s="437"/>
      <c r="R13" s="167">
        <f>P13</f>
        <v>13689.5</v>
      </c>
      <c r="S13" s="167">
        <v>-13689.5</v>
      </c>
      <c r="T13" s="167" t="e">
        <f>R13-'Memória de Cálculo'!#REF!</f>
        <v>#REF!</v>
      </c>
    </row>
    <row r="14" spans="1:20" s="4" customFormat="1" ht="12" customHeight="1">
      <c r="A14" s="164" t="s">
        <v>879</v>
      </c>
      <c r="B14" s="436" t="s">
        <v>824</v>
      </c>
      <c r="C14" s="436"/>
      <c r="D14" s="436"/>
      <c r="E14" s="436"/>
      <c r="F14" s="166">
        <v>0</v>
      </c>
      <c r="G14" s="166">
        <v>0</v>
      </c>
      <c r="H14" s="166">
        <v>0</v>
      </c>
      <c r="I14" s="437">
        <v>0</v>
      </c>
      <c r="J14" s="437"/>
      <c r="K14" s="166">
        <v>0</v>
      </c>
      <c r="L14" s="166">
        <v>0</v>
      </c>
      <c r="M14" s="166">
        <v>0</v>
      </c>
      <c r="N14" s="437">
        <f t="shared" si="0"/>
        <v>0</v>
      </c>
      <c r="O14" s="437"/>
      <c r="P14" s="437">
        <v>121309.38</v>
      </c>
      <c r="Q14" s="437"/>
      <c r="R14" s="167">
        <f>P14</f>
        <v>121309.38</v>
      </c>
      <c r="S14" s="167">
        <v>-121309.38</v>
      </c>
      <c r="T14" s="167" t="e">
        <f>R14-'Memória de Cálculo'!#REF!</f>
        <v>#REF!</v>
      </c>
    </row>
    <row r="15" spans="1:20" s="4" customFormat="1" ht="12" customHeight="1">
      <c r="A15" s="164" t="s">
        <v>827</v>
      </c>
      <c r="B15" s="436" t="s">
        <v>826</v>
      </c>
      <c r="C15" s="436"/>
      <c r="D15" s="436"/>
      <c r="E15" s="436"/>
      <c r="F15" s="166">
        <v>0</v>
      </c>
      <c r="G15" s="166">
        <v>0</v>
      </c>
      <c r="H15" s="166">
        <v>0</v>
      </c>
      <c r="I15" s="437">
        <v>0</v>
      </c>
      <c r="J15" s="437"/>
      <c r="K15" s="166">
        <v>0</v>
      </c>
      <c r="L15" s="166">
        <v>0</v>
      </c>
      <c r="M15" s="166">
        <v>0</v>
      </c>
      <c r="N15" s="437">
        <f t="shared" si="0"/>
        <v>0</v>
      </c>
      <c r="O15" s="437"/>
      <c r="P15" s="437">
        <v>282502.67</v>
      </c>
      <c r="Q15" s="437"/>
      <c r="R15" s="167">
        <f>P15</f>
        <v>282502.67</v>
      </c>
      <c r="S15" s="167">
        <v>-282502.67</v>
      </c>
      <c r="T15" s="167" t="e">
        <f>R15-'Memória de Cálculo'!#REF!</f>
        <v>#REF!</v>
      </c>
    </row>
    <row r="16" spans="1:20" s="4" customFormat="1" ht="12" customHeight="1">
      <c r="A16" s="164" t="s">
        <v>904</v>
      </c>
      <c r="B16" s="436" t="s">
        <v>829</v>
      </c>
      <c r="C16" s="436"/>
      <c r="D16" s="436"/>
      <c r="E16" s="436"/>
      <c r="F16" s="166">
        <v>0</v>
      </c>
      <c r="G16" s="166">
        <v>0</v>
      </c>
      <c r="H16" s="166">
        <v>0</v>
      </c>
      <c r="I16" s="437">
        <v>0</v>
      </c>
      <c r="J16" s="437"/>
      <c r="K16" s="166">
        <v>0</v>
      </c>
      <c r="L16" s="166">
        <v>0</v>
      </c>
      <c r="M16" s="166">
        <v>0</v>
      </c>
      <c r="N16" s="437">
        <f t="shared" si="0"/>
        <v>0</v>
      </c>
      <c r="O16" s="437"/>
      <c r="P16" s="437">
        <v>6653.51</v>
      </c>
      <c r="Q16" s="437"/>
      <c r="R16" s="167">
        <f>P16</f>
        <v>6653.51</v>
      </c>
      <c r="S16" s="167">
        <v>-6653.51</v>
      </c>
      <c r="T16" s="167" t="e">
        <f>R16-'Memória de Cálculo'!#REF!</f>
        <v>#REF!</v>
      </c>
    </row>
    <row r="17" spans="1:20" s="4" customFormat="1" ht="12" customHeight="1">
      <c r="A17" s="164" t="s">
        <v>886</v>
      </c>
      <c r="B17" s="436" t="s">
        <v>833</v>
      </c>
      <c r="C17" s="436"/>
      <c r="D17" s="436"/>
      <c r="E17" s="436"/>
      <c r="F17" s="166">
        <v>0</v>
      </c>
      <c r="G17" s="166">
        <v>0</v>
      </c>
      <c r="H17" s="166">
        <v>0</v>
      </c>
      <c r="I17" s="437">
        <v>0</v>
      </c>
      <c r="J17" s="437"/>
      <c r="K17" s="166">
        <v>0</v>
      </c>
      <c r="L17" s="166">
        <v>0</v>
      </c>
      <c r="M17" s="166">
        <v>0</v>
      </c>
      <c r="N17" s="437">
        <f t="shared" si="0"/>
        <v>0</v>
      </c>
      <c r="O17" s="437"/>
      <c r="P17" s="437">
        <v>90421.72</v>
      </c>
      <c r="Q17" s="437"/>
      <c r="R17" s="167">
        <v>90421.72</v>
      </c>
      <c r="S17" s="167">
        <v>-90421.72</v>
      </c>
      <c r="T17" s="167" t="e">
        <f>R17-'Memória de Cálculo'!#REF!</f>
        <v>#REF!</v>
      </c>
    </row>
    <row r="18" spans="1:20" s="4" customFormat="1" ht="12" customHeight="1">
      <c r="A18" s="164" t="s">
        <v>836</v>
      </c>
      <c r="B18" s="436" t="s">
        <v>835</v>
      </c>
      <c r="C18" s="436"/>
      <c r="D18" s="436"/>
      <c r="E18" s="436"/>
      <c r="F18" s="166">
        <v>0</v>
      </c>
      <c r="G18" s="166">
        <v>0</v>
      </c>
      <c r="H18" s="166">
        <v>0</v>
      </c>
      <c r="I18" s="437">
        <v>0</v>
      </c>
      <c r="J18" s="437"/>
      <c r="K18" s="166">
        <v>0</v>
      </c>
      <c r="L18" s="166">
        <v>-91257.53</v>
      </c>
      <c r="M18" s="166">
        <v>0</v>
      </c>
      <c r="N18" s="437">
        <f t="shared" si="0"/>
        <v>-91257.53</v>
      </c>
      <c r="O18" s="437"/>
      <c r="P18" s="437">
        <v>82157.74</v>
      </c>
      <c r="Q18" s="437"/>
      <c r="R18" s="167">
        <v>-9099.79</v>
      </c>
      <c r="S18" s="167">
        <v>9099.79</v>
      </c>
      <c r="T18" s="167" t="e">
        <f>R18-'Memória de Cálculo'!#REF!</f>
        <v>#REF!</v>
      </c>
    </row>
    <row r="19" spans="1:20" s="4" customFormat="1" ht="12" customHeight="1">
      <c r="A19" s="164" t="s">
        <v>887</v>
      </c>
      <c r="B19" s="436" t="s">
        <v>838</v>
      </c>
      <c r="C19" s="436"/>
      <c r="D19" s="436"/>
      <c r="E19" s="436"/>
      <c r="F19" s="166">
        <v>0</v>
      </c>
      <c r="G19" s="166">
        <v>0</v>
      </c>
      <c r="H19" s="166">
        <v>0</v>
      </c>
      <c r="I19" s="437">
        <v>0</v>
      </c>
      <c r="J19" s="437"/>
      <c r="K19" s="166">
        <v>0</v>
      </c>
      <c r="L19" s="166">
        <v>-24745.88</v>
      </c>
      <c r="M19" s="166">
        <v>0</v>
      </c>
      <c r="N19" s="437">
        <f t="shared" si="0"/>
        <v>-24745.88</v>
      </c>
      <c r="O19" s="437"/>
      <c r="P19" s="437">
        <v>49491.76</v>
      </c>
      <c r="Q19" s="437"/>
      <c r="R19" s="167">
        <v>24745.88</v>
      </c>
      <c r="S19" s="167">
        <v>-24745.88</v>
      </c>
      <c r="T19" s="167" t="e">
        <f>R19-'Memória de Cálculo'!#REF!</f>
        <v>#REF!</v>
      </c>
    </row>
    <row r="20" spans="1:20" s="4" customFormat="1" ht="12" customHeight="1">
      <c r="A20" s="168" t="s">
        <v>890</v>
      </c>
      <c r="B20" s="438" t="s">
        <v>844</v>
      </c>
      <c r="C20" s="438"/>
      <c r="D20" s="438"/>
      <c r="E20" s="438"/>
      <c r="F20" s="169">
        <v>0</v>
      </c>
      <c r="G20" s="169">
        <v>0</v>
      </c>
      <c r="H20" s="169">
        <v>0</v>
      </c>
      <c r="I20" s="439">
        <v>0</v>
      </c>
      <c r="J20" s="439"/>
      <c r="K20" s="169">
        <v>0</v>
      </c>
      <c r="L20" s="169">
        <v>0</v>
      </c>
      <c r="M20" s="169">
        <v>0</v>
      </c>
      <c r="N20" s="439">
        <f t="shared" si="0"/>
        <v>0</v>
      </c>
      <c r="O20" s="439"/>
      <c r="P20" s="439">
        <v>12363.97</v>
      </c>
      <c r="Q20" s="439"/>
      <c r="R20" s="170">
        <f>P20</f>
        <v>12363.97</v>
      </c>
      <c r="S20" s="170">
        <v>-12363.97</v>
      </c>
      <c r="T20" s="170" t="e">
        <f>R20-'Memória de Cálculo'!#REF!</f>
        <v>#REF!</v>
      </c>
    </row>
    <row r="21" spans="1:20" s="4" customFormat="1" ht="12" customHeight="1">
      <c r="A21" s="168" t="s">
        <v>891</v>
      </c>
      <c r="B21" s="438" t="s">
        <v>848</v>
      </c>
      <c r="C21" s="438"/>
      <c r="D21" s="438"/>
      <c r="E21" s="438"/>
      <c r="F21" s="169">
        <v>0</v>
      </c>
      <c r="G21" s="169">
        <v>0</v>
      </c>
      <c r="H21" s="169">
        <v>0</v>
      </c>
      <c r="I21" s="439">
        <v>0</v>
      </c>
      <c r="J21" s="439"/>
      <c r="K21" s="169">
        <v>0</v>
      </c>
      <c r="L21" s="169">
        <v>0</v>
      </c>
      <c r="M21" s="169">
        <v>0</v>
      </c>
      <c r="N21" s="439">
        <f t="shared" si="0"/>
        <v>0</v>
      </c>
      <c r="O21" s="439"/>
      <c r="P21" s="439">
        <v>2664.54</v>
      </c>
      <c r="Q21" s="439"/>
      <c r="R21" s="170">
        <f>P21</f>
        <v>2664.54</v>
      </c>
      <c r="S21" s="170">
        <v>-2664.54</v>
      </c>
      <c r="T21" s="170" t="e">
        <f>R21-'Memória de Cálculo'!#REF!</f>
        <v>#REF!</v>
      </c>
    </row>
    <row r="22" spans="1:20" s="4" customFormat="1" ht="12" customHeight="1">
      <c r="A22" s="168" t="s">
        <v>849</v>
      </c>
      <c r="B22" s="438" t="s">
        <v>850</v>
      </c>
      <c r="C22" s="438"/>
      <c r="D22" s="438"/>
      <c r="E22" s="438"/>
      <c r="F22" s="169">
        <v>0</v>
      </c>
      <c r="G22" s="169">
        <v>0</v>
      </c>
      <c r="H22" s="169">
        <v>0</v>
      </c>
      <c r="I22" s="439">
        <v>0</v>
      </c>
      <c r="J22" s="439"/>
      <c r="K22" s="169">
        <v>0</v>
      </c>
      <c r="L22" s="169">
        <v>-2196.46</v>
      </c>
      <c r="M22" s="169">
        <v>0</v>
      </c>
      <c r="N22" s="439">
        <f t="shared" si="0"/>
        <v>-2196.46</v>
      </c>
      <c r="O22" s="439"/>
      <c r="P22" s="439">
        <v>2196.46</v>
      </c>
      <c r="Q22" s="439"/>
      <c r="R22" s="170">
        <v>0</v>
      </c>
      <c r="S22" s="170">
        <v>0</v>
      </c>
      <c r="T22" s="170" t="e">
        <f>R22-'Memória de Cálculo'!#REF!</f>
        <v>#REF!</v>
      </c>
    </row>
    <row r="23" spans="1:20" s="4" customFormat="1" ht="12" customHeight="1">
      <c r="A23" s="171" t="s">
        <v>892</v>
      </c>
      <c r="B23" s="440" t="s">
        <v>852</v>
      </c>
      <c r="C23" s="440"/>
      <c r="D23" s="440"/>
      <c r="E23" s="440"/>
      <c r="F23" s="172">
        <v>0</v>
      </c>
      <c r="G23" s="172">
        <v>0</v>
      </c>
      <c r="H23" s="172">
        <v>0</v>
      </c>
      <c r="I23" s="441">
        <v>0</v>
      </c>
      <c r="J23" s="441"/>
      <c r="K23" s="172">
        <v>0</v>
      </c>
      <c r="L23" s="172">
        <v>-278.81</v>
      </c>
      <c r="M23" s="172">
        <v>0</v>
      </c>
      <c r="N23" s="439">
        <f t="shared" si="0"/>
        <v>-278.81</v>
      </c>
      <c r="O23" s="439"/>
      <c r="P23" s="441">
        <v>557.62</v>
      </c>
      <c r="Q23" s="441"/>
      <c r="R23" s="170">
        <v>278.81</v>
      </c>
      <c r="S23" s="170">
        <v>-278.81</v>
      </c>
      <c r="T23" s="170" t="e">
        <f>R23-'Memória de Cálculo'!#REF!</f>
        <v>#REF!</v>
      </c>
    </row>
    <row r="24" spans="1:20" s="4" customFormat="1" ht="15" customHeight="1">
      <c r="A24" s="150"/>
      <c r="B24" s="442" t="s">
        <v>855</v>
      </c>
      <c r="C24" s="442"/>
      <c r="D24" s="442"/>
      <c r="E24" s="442"/>
      <c r="F24" s="173">
        <f>SUM(F12:F23)</f>
        <v>9010000</v>
      </c>
      <c r="G24" s="173">
        <f>SUM(G12:G23)</f>
        <v>0</v>
      </c>
      <c r="H24" s="173">
        <f>SUM(H12:H23)</f>
        <v>0</v>
      </c>
      <c r="I24" s="443">
        <f>SUM(I12:J23)</f>
        <v>0</v>
      </c>
      <c r="J24" s="443"/>
      <c r="K24" s="173">
        <f>SUM(K12:K23)</f>
        <v>9010000</v>
      </c>
      <c r="L24" s="173">
        <f>SUM(L12:L23)</f>
        <v>-118478.68000000001</v>
      </c>
      <c r="M24" s="173">
        <f>SUM(M12:M23)</f>
        <v>0</v>
      </c>
      <c r="N24" s="443">
        <f>SUM(N12:O23)</f>
        <v>-118478.68000000001</v>
      </c>
      <c r="O24" s="443"/>
      <c r="P24" s="443">
        <f>SUM(P12:Q23)</f>
        <v>664008.87</v>
      </c>
      <c r="Q24" s="443"/>
      <c r="R24" s="174">
        <f>SUM(R12:R23)</f>
        <v>545530.1900000001</v>
      </c>
      <c r="S24" s="237">
        <f>SUM(S12:S23)</f>
        <v>8464469.809999997</v>
      </c>
      <c r="T24" s="174" t="e">
        <f>SUM(T12:T23)</f>
        <v>#REF!</v>
      </c>
    </row>
    <row r="27" ht="15" customHeight="1">
      <c r="R27" s="149"/>
    </row>
  </sheetData>
  <sheetProtection selectLockedCells="1" selectUnlockedCells="1"/>
  <mergeCells count="71">
    <mergeCell ref="B23:E23"/>
    <mergeCell ref="I23:J23"/>
    <mergeCell ref="N23:O23"/>
    <mergeCell ref="P23:Q23"/>
    <mergeCell ref="B24:E24"/>
    <mergeCell ref="I24:J24"/>
    <mergeCell ref="N24:O24"/>
    <mergeCell ref="P24:Q24"/>
    <mergeCell ref="B21:E21"/>
    <mergeCell ref="I21:J21"/>
    <mergeCell ref="N21:O21"/>
    <mergeCell ref="P21:Q21"/>
    <mergeCell ref="B22:E22"/>
    <mergeCell ref="I22:J22"/>
    <mergeCell ref="N22:O22"/>
    <mergeCell ref="P22:Q22"/>
    <mergeCell ref="B19:E19"/>
    <mergeCell ref="I19:J19"/>
    <mergeCell ref="N19:O19"/>
    <mergeCell ref="P19:Q19"/>
    <mergeCell ref="B20:E20"/>
    <mergeCell ref="I20:J20"/>
    <mergeCell ref="N20:O20"/>
    <mergeCell ref="P20:Q20"/>
    <mergeCell ref="B17:E17"/>
    <mergeCell ref="I17:J17"/>
    <mergeCell ref="N17:O17"/>
    <mergeCell ref="P17:Q17"/>
    <mergeCell ref="B18:E18"/>
    <mergeCell ref="I18:J18"/>
    <mergeCell ref="N18:O18"/>
    <mergeCell ref="P18:Q18"/>
    <mergeCell ref="B15:E15"/>
    <mergeCell ref="I15:J15"/>
    <mergeCell ref="N15:O15"/>
    <mergeCell ref="P15:Q15"/>
    <mergeCell ref="B16:E16"/>
    <mergeCell ref="I16:J16"/>
    <mergeCell ref="N16:O16"/>
    <mergeCell ref="P16:Q16"/>
    <mergeCell ref="B13:E13"/>
    <mergeCell ref="I13:J13"/>
    <mergeCell ref="N13:O13"/>
    <mergeCell ref="P13:Q13"/>
    <mergeCell ref="B14:E14"/>
    <mergeCell ref="I14:J14"/>
    <mergeCell ref="N14:O14"/>
    <mergeCell ref="P14:Q14"/>
    <mergeCell ref="R8:R9"/>
    <mergeCell ref="N9:O9"/>
    <mergeCell ref="B11:E11"/>
    <mergeCell ref="B12:E12"/>
    <mergeCell ref="I12:J12"/>
    <mergeCell ref="N12:O12"/>
    <mergeCell ref="P12:Q12"/>
    <mergeCell ref="A7:A9"/>
    <mergeCell ref="B7:E9"/>
    <mergeCell ref="F7:K7"/>
    <mergeCell ref="L7:R7"/>
    <mergeCell ref="S7:S9"/>
    <mergeCell ref="F8:H8"/>
    <mergeCell ref="I8:J9"/>
    <mergeCell ref="K8:K9"/>
    <mergeCell ref="L8:O8"/>
    <mergeCell ref="P8:Q9"/>
    <mergeCell ref="A2:T2"/>
    <mergeCell ref="A3:T3"/>
    <mergeCell ref="A5:B5"/>
    <mergeCell ref="C5:S5"/>
    <mergeCell ref="A6:I6"/>
    <mergeCell ref="J6:S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1"/>
  </sheetPr>
  <dimension ref="B1:U118"/>
  <sheetViews>
    <sheetView zoomScalePageLayoutView="0" workbookViewId="0" topLeftCell="A44">
      <selection activeCell="S114" sqref="S114"/>
    </sheetView>
  </sheetViews>
  <sheetFormatPr defaultColWidth="9.140625" defaultRowHeight="15"/>
  <cols>
    <col min="1" max="1" width="2.7109375" style="4" customWidth="1"/>
    <col min="2" max="2" width="12.7109375" style="4" customWidth="1"/>
    <col min="3" max="5" width="9.140625" style="4" customWidth="1"/>
    <col min="6" max="6" width="36.7109375" style="4" customWidth="1"/>
    <col min="7" max="7" width="10.7109375" style="4" hidden="1" customWidth="1"/>
    <col min="8" max="18" width="9.140625" style="4" hidden="1" customWidth="1"/>
    <col min="19" max="19" width="52.7109375" style="4" customWidth="1"/>
    <col min="20" max="20" width="10.7109375" style="4" hidden="1" customWidth="1"/>
    <col min="21" max="21" width="21.7109375" style="4" customWidth="1"/>
    <col min="22" max="16384" width="9.140625" style="4" customWidth="1"/>
  </cols>
  <sheetData>
    <row r="1" spans="2:21" ht="15"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</row>
    <row r="2" spans="2:21" ht="24" customHeight="1">
      <c r="B2" s="493" t="s">
        <v>636</v>
      </c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</row>
    <row r="3" spans="2:21" ht="42" customHeight="1">
      <c r="B3" s="494" t="s">
        <v>942</v>
      </c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</row>
    <row r="4" spans="2:21" ht="9" customHeight="1"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</row>
    <row r="5" spans="2:21" ht="15.75" customHeight="1">
      <c r="B5" s="495" t="s">
        <v>808</v>
      </c>
      <c r="C5" s="495"/>
      <c r="D5" s="495" t="s">
        <v>1052</v>
      </c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95"/>
      <c r="R5" s="495"/>
      <c r="S5" s="495"/>
      <c r="T5" s="495"/>
      <c r="U5" s="495"/>
    </row>
    <row r="6" spans="2:21" ht="15.75" customHeight="1">
      <c r="B6" s="495" t="s">
        <v>639</v>
      </c>
      <c r="C6" s="495"/>
      <c r="D6" s="495"/>
      <c r="E6" s="495"/>
      <c r="F6" s="495"/>
      <c r="G6" s="495"/>
      <c r="H6" s="495"/>
      <c r="I6" s="495"/>
      <c r="J6" s="496" t="s">
        <v>640</v>
      </c>
      <c r="K6" s="496"/>
      <c r="L6" s="496"/>
      <c r="M6" s="496"/>
      <c r="N6" s="496"/>
      <c r="O6" s="496"/>
      <c r="P6" s="496"/>
      <c r="Q6" s="496"/>
      <c r="R6" s="496"/>
      <c r="S6" s="496"/>
      <c r="T6" s="496"/>
      <c r="U6" s="496"/>
    </row>
    <row r="7" spans="2:21" ht="15.75" customHeight="1">
      <c r="B7" s="497" t="s">
        <v>641</v>
      </c>
      <c r="C7" s="498" t="s">
        <v>642</v>
      </c>
      <c r="D7" s="498"/>
      <c r="E7" s="498"/>
      <c r="F7" s="498"/>
      <c r="G7" s="497" t="s">
        <v>643</v>
      </c>
      <c r="H7" s="497"/>
      <c r="I7" s="497"/>
      <c r="J7" s="497"/>
      <c r="K7" s="497"/>
      <c r="L7" s="497"/>
      <c r="M7" s="499" t="s">
        <v>644</v>
      </c>
      <c r="N7" s="499"/>
      <c r="O7" s="499"/>
      <c r="P7" s="499"/>
      <c r="Q7" s="499"/>
      <c r="R7" s="499"/>
      <c r="S7" s="499"/>
      <c r="T7" s="498" t="s">
        <v>645</v>
      </c>
      <c r="U7" s="499" t="s">
        <v>10</v>
      </c>
    </row>
    <row r="8" spans="2:21" ht="15.75" customHeight="1">
      <c r="B8" s="497"/>
      <c r="C8" s="498"/>
      <c r="D8" s="498"/>
      <c r="E8" s="498"/>
      <c r="F8" s="498"/>
      <c r="G8" s="498" t="s">
        <v>646</v>
      </c>
      <c r="H8" s="498"/>
      <c r="I8" s="498"/>
      <c r="J8" s="498"/>
      <c r="K8" s="500" t="s">
        <v>945</v>
      </c>
      <c r="L8" s="498" t="s">
        <v>648</v>
      </c>
      <c r="M8" s="498" t="s">
        <v>649</v>
      </c>
      <c r="N8" s="498"/>
      <c r="O8" s="498"/>
      <c r="P8" s="498"/>
      <c r="Q8" s="498"/>
      <c r="R8" s="498" t="s">
        <v>650</v>
      </c>
      <c r="S8" s="501" t="s">
        <v>651</v>
      </c>
      <c r="T8" s="498"/>
      <c r="U8" s="499"/>
    </row>
    <row r="9" spans="2:21" ht="25.5" customHeight="1">
      <c r="B9" s="497"/>
      <c r="C9" s="498"/>
      <c r="D9" s="498"/>
      <c r="E9" s="498"/>
      <c r="F9" s="498"/>
      <c r="G9" s="254" t="s">
        <v>812</v>
      </c>
      <c r="H9" s="254" t="s">
        <v>813</v>
      </c>
      <c r="I9" s="498" t="s">
        <v>814</v>
      </c>
      <c r="J9" s="498"/>
      <c r="K9" s="500"/>
      <c r="L9" s="498"/>
      <c r="M9" s="254" t="s">
        <v>815</v>
      </c>
      <c r="N9" s="254" t="s">
        <v>816</v>
      </c>
      <c r="O9" s="498" t="s">
        <v>817</v>
      </c>
      <c r="P9" s="498"/>
      <c r="Q9" s="498"/>
      <c r="R9" s="498"/>
      <c r="S9" s="501"/>
      <c r="T9" s="498"/>
      <c r="U9" s="499"/>
    </row>
    <row r="10" spans="2:21" ht="15" customHeight="1">
      <c r="B10" s="255" t="s">
        <v>946</v>
      </c>
      <c r="C10" s="502" t="s">
        <v>652</v>
      </c>
      <c r="D10" s="502"/>
      <c r="E10" s="502"/>
      <c r="F10" s="502"/>
      <c r="G10" s="256">
        <v>150471000</v>
      </c>
      <c r="H10" s="256">
        <v>0</v>
      </c>
      <c r="I10" s="503">
        <v>0</v>
      </c>
      <c r="J10" s="503"/>
      <c r="K10" s="256">
        <v>0</v>
      </c>
      <c r="L10" s="256">
        <v>150471000</v>
      </c>
      <c r="M10" s="256">
        <v>232008.55</v>
      </c>
      <c r="N10" s="256">
        <v>299854.81</v>
      </c>
      <c r="O10" s="503">
        <v>531863.36</v>
      </c>
      <c r="P10" s="503"/>
      <c r="Q10" s="503"/>
      <c r="R10" s="256">
        <v>5211765.14</v>
      </c>
      <c r="S10" s="256">
        <v>5743628.5</v>
      </c>
      <c r="T10" s="257">
        <v>144727371.5</v>
      </c>
      <c r="U10" s="258"/>
    </row>
    <row r="11" spans="2:21" ht="15" customHeight="1">
      <c r="B11" s="259" t="s">
        <v>947</v>
      </c>
      <c r="C11" s="504" t="s">
        <v>653</v>
      </c>
      <c r="D11" s="504"/>
      <c r="E11" s="504"/>
      <c r="F11" s="504"/>
      <c r="G11" s="260">
        <v>134207000</v>
      </c>
      <c r="H11" s="260">
        <v>0</v>
      </c>
      <c r="I11" s="505">
        <v>0</v>
      </c>
      <c r="J11" s="505"/>
      <c r="K11" s="260">
        <v>0</v>
      </c>
      <c r="L11" s="260">
        <v>134207000</v>
      </c>
      <c r="M11" s="260">
        <v>231940.26</v>
      </c>
      <c r="N11" s="260">
        <v>3015.66</v>
      </c>
      <c r="O11" s="505">
        <v>234955.92</v>
      </c>
      <c r="P11" s="505"/>
      <c r="Q11" s="505"/>
      <c r="R11" s="260">
        <v>5053494.81</v>
      </c>
      <c r="S11" s="260">
        <v>5288450.73</v>
      </c>
      <c r="T11" s="261">
        <v>128918549.27</v>
      </c>
      <c r="U11" s="262">
        <f>S11-S13-S31-S36-S39-S43-S46</f>
        <v>4.656612873077393E-10</v>
      </c>
    </row>
    <row r="12" spans="2:21" ht="15" customHeight="1">
      <c r="B12" s="263" t="s">
        <v>948</v>
      </c>
      <c r="C12" s="506" t="s">
        <v>654</v>
      </c>
      <c r="D12" s="506"/>
      <c r="E12" s="506"/>
      <c r="F12" s="506"/>
      <c r="G12" s="264">
        <v>0</v>
      </c>
      <c r="H12" s="264">
        <v>0</v>
      </c>
      <c r="I12" s="507">
        <v>0</v>
      </c>
      <c r="J12" s="507"/>
      <c r="K12" s="264">
        <v>0</v>
      </c>
      <c r="L12" s="264">
        <v>0</v>
      </c>
      <c r="M12" s="264">
        <v>231940.26</v>
      </c>
      <c r="N12" s="264">
        <v>3015.66</v>
      </c>
      <c r="O12" s="507">
        <v>234955.92</v>
      </c>
      <c r="P12" s="507"/>
      <c r="Q12" s="507"/>
      <c r="R12" s="264">
        <v>4546108.94</v>
      </c>
      <c r="S12" s="264">
        <v>4781064.86</v>
      </c>
      <c r="T12" s="265">
        <v>-4781064.86</v>
      </c>
      <c r="U12" s="266"/>
    </row>
    <row r="13" spans="2:21" ht="15" customHeight="1">
      <c r="B13" s="259" t="s">
        <v>949</v>
      </c>
      <c r="C13" s="504" t="s">
        <v>655</v>
      </c>
      <c r="D13" s="504"/>
      <c r="E13" s="504"/>
      <c r="F13" s="504"/>
      <c r="G13" s="260">
        <v>0</v>
      </c>
      <c r="H13" s="260">
        <v>0</v>
      </c>
      <c r="I13" s="505">
        <v>0</v>
      </c>
      <c r="J13" s="505"/>
      <c r="K13" s="260">
        <v>0</v>
      </c>
      <c r="L13" s="260">
        <v>0</v>
      </c>
      <c r="M13" s="260">
        <v>88343.1</v>
      </c>
      <c r="N13" s="260">
        <v>0</v>
      </c>
      <c r="O13" s="505">
        <v>88343.1</v>
      </c>
      <c r="P13" s="505"/>
      <c r="Q13" s="505"/>
      <c r="R13" s="260">
        <v>3968340.65</v>
      </c>
      <c r="S13" s="260">
        <v>4056683.75</v>
      </c>
      <c r="T13" s="261">
        <v>-4056683.75</v>
      </c>
      <c r="U13" s="262">
        <f>S13-S14-S15-S16-S17-S18-S19-S20-S21-S22-S23-S24-S25-S26-S27-S28-S29-S30</f>
        <v>3.2014213502407074E-10</v>
      </c>
    </row>
    <row r="14" spans="2:21" ht="15" customHeight="1">
      <c r="B14" s="267" t="s">
        <v>950</v>
      </c>
      <c r="C14" s="508" t="s">
        <v>656</v>
      </c>
      <c r="D14" s="508"/>
      <c r="E14" s="508"/>
      <c r="F14" s="508"/>
      <c r="G14" s="268">
        <v>0</v>
      </c>
      <c r="H14" s="268">
        <v>0</v>
      </c>
      <c r="I14" s="509">
        <v>0</v>
      </c>
      <c r="J14" s="509"/>
      <c r="K14" s="268">
        <v>0</v>
      </c>
      <c r="L14" s="268">
        <v>0</v>
      </c>
      <c r="M14" s="268">
        <v>0</v>
      </c>
      <c r="N14" s="268">
        <v>0</v>
      </c>
      <c r="O14" s="509">
        <v>0</v>
      </c>
      <c r="P14" s="509"/>
      <c r="Q14" s="509"/>
      <c r="R14" s="268">
        <v>339692.15</v>
      </c>
      <c r="S14" s="268">
        <v>339692.15</v>
      </c>
      <c r="T14" s="269">
        <v>-339692.15</v>
      </c>
      <c r="U14" s="270">
        <f>S14-'Memória de Cálculo'!E198-'Memória de Cálculo'!E199</f>
        <v>0</v>
      </c>
    </row>
    <row r="15" spans="2:21" ht="15" customHeight="1">
      <c r="B15" s="267" t="s">
        <v>951</v>
      </c>
      <c r="C15" s="508" t="s">
        <v>657</v>
      </c>
      <c r="D15" s="508"/>
      <c r="E15" s="508"/>
      <c r="F15" s="508"/>
      <c r="G15" s="268">
        <v>0</v>
      </c>
      <c r="H15" s="268">
        <v>0</v>
      </c>
      <c r="I15" s="509">
        <v>0</v>
      </c>
      <c r="J15" s="509"/>
      <c r="K15" s="268">
        <v>0</v>
      </c>
      <c r="L15" s="268">
        <v>0</v>
      </c>
      <c r="M15" s="268">
        <v>0</v>
      </c>
      <c r="N15" s="268">
        <v>0</v>
      </c>
      <c r="O15" s="509">
        <v>0</v>
      </c>
      <c r="P15" s="509"/>
      <c r="Q15" s="509"/>
      <c r="R15" s="268">
        <v>40371.6</v>
      </c>
      <c r="S15" s="268">
        <v>40371.6</v>
      </c>
      <c r="T15" s="269">
        <v>-40371.6</v>
      </c>
      <c r="U15" s="270">
        <f>S15-'Memória de Cálculo'!E227-'Memória de Cálculo'!E228</f>
        <v>0</v>
      </c>
    </row>
    <row r="16" spans="2:21" ht="15" customHeight="1">
      <c r="B16" s="267" t="s">
        <v>952</v>
      </c>
      <c r="C16" s="508" t="s">
        <v>658</v>
      </c>
      <c r="D16" s="508"/>
      <c r="E16" s="508"/>
      <c r="F16" s="508"/>
      <c r="G16" s="268">
        <v>0</v>
      </c>
      <c r="H16" s="268">
        <v>0</v>
      </c>
      <c r="I16" s="509">
        <v>0</v>
      </c>
      <c r="J16" s="509"/>
      <c r="K16" s="268">
        <v>0</v>
      </c>
      <c r="L16" s="268">
        <v>0</v>
      </c>
      <c r="M16" s="268">
        <v>0</v>
      </c>
      <c r="N16" s="268">
        <v>0</v>
      </c>
      <c r="O16" s="509">
        <v>0</v>
      </c>
      <c r="P16" s="509"/>
      <c r="Q16" s="509"/>
      <c r="R16" s="268">
        <v>300437.05</v>
      </c>
      <c r="S16" s="268">
        <v>300437.05</v>
      </c>
      <c r="T16" s="269">
        <v>-300437.05</v>
      </c>
      <c r="U16" s="270">
        <f>S16-'Memória de Cálculo'!E255-'Memória de Cálculo'!E256</f>
        <v>0</v>
      </c>
    </row>
    <row r="17" spans="2:21" ht="15" customHeight="1">
      <c r="B17" s="267" t="s">
        <v>953</v>
      </c>
      <c r="C17" s="508" t="s">
        <v>659</v>
      </c>
      <c r="D17" s="508"/>
      <c r="E17" s="508"/>
      <c r="F17" s="508"/>
      <c r="G17" s="268">
        <v>0</v>
      </c>
      <c r="H17" s="268">
        <v>0</v>
      </c>
      <c r="I17" s="509">
        <v>0</v>
      </c>
      <c r="J17" s="509"/>
      <c r="K17" s="268">
        <v>0</v>
      </c>
      <c r="L17" s="268">
        <v>0</v>
      </c>
      <c r="M17" s="268">
        <v>0</v>
      </c>
      <c r="N17" s="268">
        <v>0</v>
      </c>
      <c r="O17" s="509">
        <v>0</v>
      </c>
      <c r="P17" s="509"/>
      <c r="Q17" s="509"/>
      <c r="R17" s="268">
        <v>998</v>
      </c>
      <c r="S17" s="268">
        <v>998</v>
      </c>
      <c r="T17" s="269">
        <v>-998</v>
      </c>
      <c r="U17" s="270">
        <f>S17-'Memória de Cálculo'!E283</f>
        <v>0</v>
      </c>
    </row>
    <row r="18" spans="2:21" ht="15" customHeight="1">
      <c r="B18" s="267" t="s">
        <v>954</v>
      </c>
      <c r="C18" s="508" t="s">
        <v>660</v>
      </c>
      <c r="D18" s="508"/>
      <c r="E18" s="508"/>
      <c r="F18" s="508"/>
      <c r="G18" s="268">
        <v>0</v>
      </c>
      <c r="H18" s="268">
        <v>0</v>
      </c>
      <c r="I18" s="509">
        <v>0</v>
      </c>
      <c r="J18" s="509"/>
      <c r="K18" s="268">
        <v>0</v>
      </c>
      <c r="L18" s="268">
        <v>0</v>
      </c>
      <c r="M18" s="268">
        <v>0</v>
      </c>
      <c r="N18" s="268">
        <v>0</v>
      </c>
      <c r="O18" s="509">
        <v>0</v>
      </c>
      <c r="P18" s="509"/>
      <c r="Q18" s="509"/>
      <c r="R18" s="268">
        <v>1233221.3</v>
      </c>
      <c r="S18" s="268">
        <v>1233221.3</v>
      </c>
      <c r="T18" s="269">
        <v>-1233221.3</v>
      </c>
      <c r="U18" s="270">
        <f>S18-'Memória de Cálculo'!E299-'Memória de Cálculo'!E300</f>
        <v>0</v>
      </c>
    </row>
    <row r="19" spans="2:21" ht="15" customHeight="1">
      <c r="B19" s="267" t="s">
        <v>955</v>
      </c>
      <c r="C19" s="508" t="s">
        <v>661</v>
      </c>
      <c r="D19" s="508"/>
      <c r="E19" s="508"/>
      <c r="F19" s="508"/>
      <c r="G19" s="268">
        <v>0</v>
      </c>
      <c r="H19" s="268">
        <v>0</v>
      </c>
      <c r="I19" s="509">
        <v>0</v>
      </c>
      <c r="J19" s="509"/>
      <c r="K19" s="268">
        <v>0</v>
      </c>
      <c r="L19" s="268">
        <v>0</v>
      </c>
      <c r="M19" s="268">
        <v>0</v>
      </c>
      <c r="N19" s="268">
        <v>0</v>
      </c>
      <c r="O19" s="509">
        <v>0</v>
      </c>
      <c r="P19" s="509"/>
      <c r="Q19" s="509"/>
      <c r="R19" s="268">
        <v>761556.01</v>
      </c>
      <c r="S19" s="268">
        <v>761556.01</v>
      </c>
      <c r="T19" s="269">
        <v>-761556.01</v>
      </c>
      <c r="U19" s="270">
        <f>S19-'Memória de Cálculo'!E327-'Memória de Cálculo'!E328</f>
        <v>0</v>
      </c>
    </row>
    <row r="20" spans="2:21" ht="15" customHeight="1">
      <c r="B20" s="267" t="s">
        <v>956</v>
      </c>
      <c r="C20" s="508" t="s">
        <v>662</v>
      </c>
      <c r="D20" s="508"/>
      <c r="E20" s="508"/>
      <c r="F20" s="508"/>
      <c r="G20" s="268">
        <v>0</v>
      </c>
      <c r="H20" s="268">
        <v>0</v>
      </c>
      <c r="I20" s="509">
        <v>0</v>
      </c>
      <c r="J20" s="509"/>
      <c r="K20" s="268">
        <v>0</v>
      </c>
      <c r="L20" s="268">
        <v>0</v>
      </c>
      <c r="M20" s="268">
        <v>0</v>
      </c>
      <c r="N20" s="268">
        <v>0</v>
      </c>
      <c r="O20" s="509">
        <v>0</v>
      </c>
      <c r="P20" s="509"/>
      <c r="Q20" s="509"/>
      <c r="R20" s="268">
        <v>812316.18</v>
      </c>
      <c r="S20" s="268">
        <v>812316.18</v>
      </c>
      <c r="T20" s="269">
        <v>-812316.18</v>
      </c>
      <c r="U20" s="270">
        <f>S20-'Memória de Cálculo'!E358</f>
        <v>0</v>
      </c>
    </row>
    <row r="21" spans="2:21" ht="15" customHeight="1">
      <c r="B21" s="267" t="s">
        <v>957</v>
      </c>
      <c r="C21" s="508" t="s">
        <v>663</v>
      </c>
      <c r="D21" s="508"/>
      <c r="E21" s="508"/>
      <c r="F21" s="508"/>
      <c r="G21" s="268">
        <v>0</v>
      </c>
      <c r="H21" s="268">
        <v>0</v>
      </c>
      <c r="I21" s="509">
        <v>0</v>
      </c>
      <c r="J21" s="509"/>
      <c r="K21" s="268">
        <v>0</v>
      </c>
      <c r="L21" s="268">
        <v>0</v>
      </c>
      <c r="M21" s="268">
        <v>0</v>
      </c>
      <c r="N21" s="268">
        <v>0</v>
      </c>
      <c r="O21" s="509">
        <v>0</v>
      </c>
      <c r="P21" s="509"/>
      <c r="Q21" s="509"/>
      <c r="R21" s="268">
        <v>229738.49</v>
      </c>
      <c r="S21" s="268">
        <v>229738.49</v>
      </c>
      <c r="T21" s="269">
        <v>-229738.49</v>
      </c>
      <c r="U21" s="270">
        <f>S21-'Memória de Cálculo'!E374-'Memória de Cálculo'!E375</f>
        <v>0</v>
      </c>
    </row>
    <row r="22" spans="2:21" ht="15" customHeight="1">
      <c r="B22" s="267" t="s">
        <v>958</v>
      </c>
      <c r="C22" s="508" t="s">
        <v>664</v>
      </c>
      <c r="D22" s="508"/>
      <c r="E22" s="508"/>
      <c r="F22" s="508"/>
      <c r="G22" s="268">
        <v>0</v>
      </c>
      <c r="H22" s="268">
        <v>0</v>
      </c>
      <c r="I22" s="509">
        <v>0</v>
      </c>
      <c r="J22" s="509"/>
      <c r="K22" s="268">
        <v>0</v>
      </c>
      <c r="L22" s="268">
        <v>0</v>
      </c>
      <c r="M22" s="268">
        <v>26503.25</v>
      </c>
      <c r="N22" s="268">
        <v>0</v>
      </c>
      <c r="O22" s="509">
        <v>26503.25</v>
      </c>
      <c r="P22" s="509"/>
      <c r="Q22" s="509"/>
      <c r="R22" s="268">
        <v>0</v>
      </c>
      <c r="S22" s="268">
        <v>26503.25</v>
      </c>
      <c r="T22" s="269">
        <v>-26503.25</v>
      </c>
      <c r="U22" s="270">
        <f>S22-'Memória de Cálculo'!E403-'Memória de Cálculo'!E404</f>
        <v>0</v>
      </c>
    </row>
    <row r="23" spans="2:21" ht="15" customHeight="1">
      <c r="B23" s="267" t="s">
        <v>959</v>
      </c>
      <c r="C23" s="508" t="s">
        <v>665</v>
      </c>
      <c r="D23" s="508"/>
      <c r="E23" s="508"/>
      <c r="F23" s="508"/>
      <c r="G23" s="268">
        <v>0</v>
      </c>
      <c r="H23" s="268">
        <v>0</v>
      </c>
      <c r="I23" s="509">
        <v>0</v>
      </c>
      <c r="J23" s="509"/>
      <c r="K23" s="268">
        <v>0</v>
      </c>
      <c r="L23" s="268">
        <v>0</v>
      </c>
      <c r="M23" s="268">
        <v>0</v>
      </c>
      <c r="N23" s="268">
        <v>0</v>
      </c>
      <c r="O23" s="509">
        <v>0</v>
      </c>
      <c r="P23" s="509"/>
      <c r="Q23" s="509"/>
      <c r="R23" s="268">
        <v>1489.46</v>
      </c>
      <c r="S23" s="268">
        <v>1489.46</v>
      </c>
      <c r="T23" s="269">
        <v>-1489.46</v>
      </c>
      <c r="U23" s="270">
        <f>S23-'Memória de Cálculo'!E435</f>
        <v>0</v>
      </c>
    </row>
    <row r="24" spans="2:21" ht="15" customHeight="1">
      <c r="B24" s="267" t="s">
        <v>962</v>
      </c>
      <c r="C24" s="508" t="s">
        <v>666</v>
      </c>
      <c r="D24" s="508"/>
      <c r="E24" s="508"/>
      <c r="F24" s="508"/>
      <c r="G24" s="268">
        <v>0</v>
      </c>
      <c r="H24" s="268">
        <v>0</v>
      </c>
      <c r="I24" s="509">
        <v>0</v>
      </c>
      <c r="J24" s="509"/>
      <c r="K24" s="268">
        <v>0</v>
      </c>
      <c r="L24" s="268">
        <v>0</v>
      </c>
      <c r="M24" s="268">
        <v>61839.85</v>
      </c>
      <c r="N24" s="268">
        <v>0</v>
      </c>
      <c r="O24" s="509">
        <v>61839.85</v>
      </c>
      <c r="P24" s="509"/>
      <c r="Q24" s="509"/>
      <c r="R24" s="268">
        <v>0</v>
      </c>
      <c r="S24" s="268">
        <v>61839.85</v>
      </c>
      <c r="T24" s="269">
        <v>-61839.85</v>
      </c>
      <c r="U24" s="270">
        <f>S24-'Memória de Cálculo'!E470</f>
        <v>0</v>
      </c>
    </row>
    <row r="25" spans="2:21" ht="15" customHeight="1">
      <c r="B25" s="267" t="s">
        <v>963</v>
      </c>
      <c r="C25" s="508" t="s">
        <v>667</v>
      </c>
      <c r="D25" s="508"/>
      <c r="E25" s="508"/>
      <c r="F25" s="508"/>
      <c r="G25" s="268">
        <v>0</v>
      </c>
      <c r="H25" s="268">
        <v>0</v>
      </c>
      <c r="I25" s="509">
        <v>0</v>
      </c>
      <c r="J25" s="509"/>
      <c r="K25" s="268">
        <v>0</v>
      </c>
      <c r="L25" s="268">
        <v>0</v>
      </c>
      <c r="M25" s="268">
        <v>0</v>
      </c>
      <c r="N25" s="268">
        <v>0</v>
      </c>
      <c r="O25" s="509">
        <v>0</v>
      </c>
      <c r="P25" s="509"/>
      <c r="Q25" s="509"/>
      <c r="R25" s="268">
        <v>7391.56</v>
      </c>
      <c r="S25" s="268">
        <v>7391.56</v>
      </c>
      <c r="T25" s="269">
        <v>-7391.56</v>
      </c>
      <c r="U25" s="270">
        <f>S25-'Memória de Cálculo'!E495</f>
        <v>0</v>
      </c>
    </row>
    <row r="26" spans="2:21" ht="15" customHeight="1">
      <c r="B26" s="267" t="s">
        <v>964</v>
      </c>
      <c r="C26" s="508" t="s">
        <v>668</v>
      </c>
      <c r="D26" s="508"/>
      <c r="E26" s="508"/>
      <c r="F26" s="508"/>
      <c r="G26" s="268">
        <v>0</v>
      </c>
      <c r="H26" s="268">
        <v>0</v>
      </c>
      <c r="I26" s="509">
        <v>0</v>
      </c>
      <c r="J26" s="509"/>
      <c r="K26" s="268">
        <v>0</v>
      </c>
      <c r="L26" s="268">
        <v>0</v>
      </c>
      <c r="M26" s="268">
        <v>0</v>
      </c>
      <c r="N26" s="268">
        <v>0</v>
      </c>
      <c r="O26" s="509">
        <v>0</v>
      </c>
      <c r="P26" s="509"/>
      <c r="Q26" s="509"/>
      <c r="R26" s="268">
        <v>133279.77</v>
      </c>
      <c r="S26" s="268">
        <v>133279.77</v>
      </c>
      <c r="T26" s="269">
        <v>-133279.77</v>
      </c>
      <c r="U26" s="270">
        <f>S26-'Memória de Cálculo'!E511-'Memória de Cálculo'!E512</f>
        <v>0</v>
      </c>
    </row>
    <row r="27" spans="2:21" ht="15" customHeight="1">
      <c r="B27" s="267" t="s">
        <v>965</v>
      </c>
      <c r="C27" s="508" t="s">
        <v>669</v>
      </c>
      <c r="D27" s="508"/>
      <c r="E27" s="508"/>
      <c r="F27" s="508"/>
      <c r="G27" s="268">
        <v>0</v>
      </c>
      <c r="H27" s="268">
        <v>0</v>
      </c>
      <c r="I27" s="509">
        <v>0</v>
      </c>
      <c r="J27" s="509"/>
      <c r="K27" s="268">
        <v>0</v>
      </c>
      <c r="L27" s="268">
        <v>0</v>
      </c>
      <c r="M27" s="268">
        <v>0</v>
      </c>
      <c r="N27" s="268">
        <v>0</v>
      </c>
      <c r="O27" s="509">
        <v>0</v>
      </c>
      <c r="P27" s="509"/>
      <c r="Q27" s="509"/>
      <c r="R27" s="268">
        <v>226.68</v>
      </c>
      <c r="S27" s="268">
        <v>226.68</v>
      </c>
      <c r="T27" s="269">
        <v>-226.68</v>
      </c>
      <c r="U27" s="270">
        <f>S27-'Memória de Cálculo'!E540</f>
        <v>0</v>
      </c>
    </row>
    <row r="28" spans="2:21" ht="15" customHeight="1">
      <c r="B28" s="267" t="s">
        <v>966</v>
      </c>
      <c r="C28" s="508" t="s">
        <v>670</v>
      </c>
      <c r="D28" s="508"/>
      <c r="E28" s="508"/>
      <c r="F28" s="508"/>
      <c r="G28" s="268">
        <v>0</v>
      </c>
      <c r="H28" s="268">
        <v>0</v>
      </c>
      <c r="I28" s="509">
        <v>0</v>
      </c>
      <c r="J28" s="509"/>
      <c r="K28" s="268">
        <v>0</v>
      </c>
      <c r="L28" s="268">
        <v>0</v>
      </c>
      <c r="M28" s="268">
        <v>0</v>
      </c>
      <c r="N28" s="268">
        <v>0</v>
      </c>
      <c r="O28" s="509">
        <v>0</v>
      </c>
      <c r="P28" s="509"/>
      <c r="Q28" s="509"/>
      <c r="R28" s="268">
        <v>3702.79</v>
      </c>
      <c r="S28" s="268">
        <v>3702.79</v>
      </c>
      <c r="T28" s="269">
        <v>-3702.79</v>
      </c>
      <c r="U28" s="270">
        <f>S28-'Memória de Cálculo'!E565-'Memória de Cálculo'!E566</f>
        <v>0</v>
      </c>
    </row>
    <row r="29" spans="2:21" ht="15" customHeight="1">
      <c r="B29" s="267" t="s">
        <v>967</v>
      </c>
      <c r="C29" s="508" t="s">
        <v>671</v>
      </c>
      <c r="D29" s="508"/>
      <c r="E29" s="508"/>
      <c r="F29" s="508"/>
      <c r="G29" s="268">
        <v>0</v>
      </c>
      <c r="H29" s="268">
        <v>0</v>
      </c>
      <c r="I29" s="509">
        <v>0</v>
      </c>
      <c r="J29" s="509"/>
      <c r="K29" s="268">
        <v>0</v>
      </c>
      <c r="L29" s="268">
        <v>0</v>
      </c>
      <c r="M29" s="268">
        <v>0</v>
      </c>
      <c r="N29" s="268">
        <v>0</v>
      </c>
      <c r="O29" s="509">
        <v>0</v>
      </c>
      <c r="P29" s="509"/>
      <c r="Q29" s="509"/>
      <c r="R29" s="268">
        <v>56010.72</v>
      </c>
      <c r="S29" s="268">
        <v>56010.72</v>
      </c>
      <c r="T29" s="269">
        <v>-56010.72</v>
      </c>
      <c r="U29" s="270">
        <f>S29-'Memória de Cálculo'!E589</f>
        <v>0</v>
      </c>
    </row>
    <row r="30" spans="2:21" ht="15" customHeight="1">
      <c r="B30" s="267" t="s">
        <v>1011</v>
      </c>
      <c r="C30" s="508" t="s">
        <v>1012</v>
      </c>
      <c r="D30" s="508"/>
      <c r="E30" s="508"/>
      <c r="F30" s="508"/>
      <c r="G30" s="268">
        <v>0</v>
      </c>
      <c r="H30" s="268">
        <v>0</v>
      </c>
      <c r="I30" s="509">
        <v>0</v>
      </c>
      <c r="J30" s="509"/>
      <c r="K30" s="268">
        <v>0</v>
      </c>
      <c r="L30" s="268">
        <v>0</v>
      </c>
      <c r="M30" s="268">
        <v>0</v>
      </c>
      <c r="N30" s="268">
        <v>0</v>
      </c>
      <c r="O30" s="509">
        <v>0</v>
      </c>
      <c r="P30" s="509"/>
      <c r="Q30" s="509"/>
      <c r="R30" s="268">
        <v>47908.89</v>
      </c>
      <c r="S30" s="268">
        <v>47908.89</v>
      </c>
      <c r="T30" s="269">
        <v>-47908.89</v>
      </c>
      <c r="U30" s="270">
        <f>S30-'Memória de Cálculo'!E605</f>
        <v>0</v>
      </c>
    </row>
    <row r="31" spans="2:21" ht="15" customHeight="1">
      <c r="B31" s="259" t="s">
        <v>968</v>
      </c>
      <c r="C31" s="504" t="s">
        <v>672</v>
      </c>
      <c r="D31" s="504"/>
      <c r="E31" s="504"/>
      <c r="F31" s="504"/>
      <c r="G31" s="260">
        <v>0</v>
      </c>
      <c r="H31" s="260">
        <v>0</v>
      </c>
      <c r="I31" s="505">
        <v>0</v>
      </c>
      <c r="J31" s="505"/>
      <c r="K31" s="260">
        <v>0</v>
      </c>
      <c r="L31" s="260">
        <v>0</v>
      </c>
      <c r="M31" s="260">
        <v>131557.38</v>
      </c>
      <c r="N31" s="260">
        <v>0</v>
      </c>
      <c r="O31" s="505">
        <v>131557.38</v>
      </c>
      <c r="P31" s="505"/>
      <c r="Q31" s="505"/>
      <c r="R31" s="260">
        <v>54636.89</v>
      </c>
      <c r="S31" s="260">
        <v>186194.27</v>
      </c>
      <c r="T31" s="261">
        <v>-186194.27</v>
      </c>
      <c r="U31" s="262">
        <f>S31-S32-S33-S34-S35</f>
        <v>0</v>
      </c>
    </row>
    <row r="32" spans="2:21" ht="15" customHeight="1">
      <c r="B32" s="267" t="s">
        <v>969</v>
      </c>
      <c r="C32" s="508" t="s">
        <v>673</v>
      </c>
      <c r="D32" s="508"/>
      <c r="E32" s="508"/>
      <c r="F32" s="508"/>
      <c r="G32" s="268">
        <v>0</v>
      </c>
      <c r="H32" s="268">
        <v>0</v>
      </c>
      <c r="I32" s="509">
        <v>0</v>
      </c>
      <c r="J32" s="509"/>
      <c r="K32" s="268">
        <v>0</v>
      </c>
      <c r="L32" s="268">
        <v>0</v>
      </c>
      <c r="M32" s="268">
        <v>1057.52</v>
      </c>
      <c r="N32" s="268">
        <v>0</v>
      </c>
      <c r="O32" s="509">
        <v>1057.52</v>
      </c>
      <c r="P32" s="509"/>
      <c r="Q32" s="509"/>
      <c r="R32" s="268">
        <v>0</v>
      </c>
      <c r="S32" s="268">
        <v>1057.52</v>
      </c>
      <c r="T32" s="269">
        <v>-1057.52</v>
      </c>
      <c r="U32" s="270">
        <f>S32-'Memória de Cálculo'!E622</f>
        <v>0</v>
      </c>
    </row>
    <row r="33" spans="2:21" ht="15" customHeight="1">
      <c r="B33" s="267" t="s">
        <v>970</v>
      </c>
      <c r="C33" s="508" t="s">
        <v>674</v>
      </c>
      <c r="D33" s="508"/>
      <c r="E33" s="508"/>
      <c r="F33" s="508"/>
      <c r="G33" s="268">
        <v>0</v>
      </c>
      <c r="H33" s="268">
        <v>0</v>
      </c>
      <c r="I33" s="509">
        <v>0</v>
      </c>
      <c r="J33" s="509"/>
      <c r="K33" s="268">
        <v>0</v>
      </c>
      <c r="L33" s="268">
        <v>0</v>
      </c>
      <c r="M33" s="268">
        <v>130499.86</v>
      </c>
      <c r="N33" s="268">
        <v>0</v>
      </c>
      <c r="O33" s="509">
        <v>130499.86</v>
      </c>
      <c r="P33" s="509"/>
      <c r="Q33" s="509"/>
      <c r="R33" s="268">
        <v>0</v>
      </c>
      <c r="S33" s="268">
        <v>130499.86</v>
      </c>
      <c r="T33" s="269">
        <v>-130499.86</v>
      </c>
      <c r="U33" s="270">
        <f>S33-'Memória de Cálculo'!E639</f>
        <v>0</v>
      </c>
    </row>
    <row r="34" spans="2:21" ht="15" customHeight="1">
      <c r="B34" s="267" t="s">
        <v>973</v>
      </c>
      <c r="C34" s="508" t="s">
        <v>675</v>
      </c>
      <c r="D34" s="508"/>
      <c r="E34" s="508"/>
      <c r="F34" s="508"/>
      <c r="G34" s="268">
        <v>0</v>
      </c>
      <c r="H34" s="268">
        <v>0</v>
      </c>
      <c r="I34" s="509">
        <v>0</v>
      </c>
      <c r="J34" s="509"/>
      <c r="K34" s="268">
        <v>0</v>
      </c>
      <c r="L34" s="268">
        <v>0</v>
      </c>
      <c r="M34" s="268">
        <v>0</v>
      </c>
      <c r="N34" s="268">
        <v>0</v>
      </c>
      <c r="O34" s="509">
        <v>0</v>
      </c>
      <c r="P34" s="509"/>
      <c r="Q34" s="509"/>
      <c r="R34" s="268">
        <v>5152.61</v>
      </c>
      <c r="S34" s="268">
        <v>5152.61</v>
      </c>
      <c r="T34" s="269">
        <v>-5152.61</v>
      </c>
      <c r="U34" s="270">
        <f>S34-'Memória de Cálculo'!E685-'Memória de Cálculo'!E686</f>
        <v>0</v>
      </c>
    </row>
    <row r="35" spans="2:21" ht="15" customHeight="1">
      <c r="B35" s="267" t="s">
        <v>974</v>
      </c>
      <c r="C35" s="508" t="s">
        <v>676</v>
      </c>
      <c r="D35" s="508"/>
      <c r="E35" s="508"/>
      <c r="F35" s="508"/>
      <c r="G35" s="268">
        <v>0</v>
      </c>
      <c r="H35" s="268">
        <v>0</v>
      </c>
      <c r="I35" s="509">
        <v>0</v>
      </c>
      <c r="J35" s="509"/>
      <c r="K35" s="268">
        <v>0</v>
      </c>
      <c r="L35" s="268">
        <v>0</v>
      </c>
      <c r="M35" s="268">
        <v>0</v>
      </c>
      <c r="N35" s="268">
        <v>0</v>
      </c>
      <c r="O35" s="509">
        <v>0</v>
      </c>
      <c r="P35" s="509"/>
      <c r="Q35" s="509"/>
      <c r="R35" s="268">
        <v>49484.28</v>
      </c>
      <c r="S35" s="268">
        <v>49484.28</v>
      </c>
      <c r="T35" s="269">
        <v>-49484.28</v>
      </c>
      <c r="U35" s="270">
        <f>S35-'Memória de Cálculo'!E710</f>
        <v>0</v>
      </c>
    </row>
    <row r="36" spans="2:21" ht="15" customHeight="1">
      <c r="B36" s="259" t="s">
        <v>975</v>
      </c>
      <c r="C36" s="504" t="s">
        <v>677</v>
      </c>
      <c r="D36" s="504"/>
      <c r="E36" s="504"/>
      <c r="F36" s="504"/>
      <c r="G36" s="260">
        <v>0</v>
      </c>
      <c r="H36" s="260">
        <v>0</v>
      </c>
      <c r="I36" s="505">
        <v>0</v>
      </c>
      <c r="J36" s="505"/>
      <c r="K36" s="260">
        <v>0</v>
      </c>
      <c r="L36" s="260">
        <v>0</v>
      </c>
      <c r="M36" s="260">
        <v>0</v>
      </c>
      <c r="N36" s="260">
        <v>0</v>
      </c>
      <c r="O36" s="505">
        <v>0</v>
      </c>
      <c r="P36" s="505"/>
      <c r="Q36" s="505"/>
      <c r="R36" s="260">
        <v>338666.35</v>
      </c>
      <c r="S36" s="260">
        <v>338666.35</v>
      </c>
      <c r="T36" s="261">
        <v>-338666.35</v>
      </c>
      <c r="U36" s="262">
        <f>S36-S37-S38</f>
        <v>0</v>
      </c>
    </row>
    <row r="37" spans="2:21" ht="15" customHeight="1">
      <c r="B37" s="267" t="s">
        <v>976</v>
      </c>
      <c r="C37" s="508" t="s">
        <v>678</v>
      </c>
      <c r="D37" s="508"/>
      <c r="E37" s="508"/>
      <c r="F37" s="508"/>
      <c r="G37" s="268">
        <v>0</v>
      </c>
      <c r="H37" s="268">
        <v>0</v>
      </c>
      <c r="I37" s="509">
        <v>0</v>
      </c>
      <c r="J37" s="509"/>
      <c r="K37" s="268">
        <v>0</v>
      </c>
      <c r="L37" s="268">
        <v>0</v>
      </c>
      <c r="M37" s="268">
        <v>0</v>
      </c>
      <c r="N37" s="268">
        <v>0</v>
      </c>
      <c r="O37" s="509">
        <v>0</v>
      </c>
      <c r="P37" s="509"/>
      <c r="Q37" s="509"/>
      <c r="R37" s="268">
        <v>155100</v>
      </c>
      <c r="S37" s="268">
        <v>155100</v>
      </c>
      <c r="T37" s="269">
        <v>-155100</v>
      </c>
      <c r="U37" s="270">
        <f>S37-'Memória de Cálculo'!E726-'Memória de Cálculo'!E727</f>
        <v>0</v>
      </c>
    </row>
    <row r="38" spans="2:21" ht="15" customHeight="1">
      <c r="B38" s="267" t="s">
        <v>977</v>
      </c>
      <c r="C38" s="508" t="s">
        <v>679</v>
      </c>
      <c r="D38" s="508"/>
      <c r="E38" s="508"/>
      <c r="F38" s="508"/>
      <c r="G38" s="268">
        <v>0</v>
      </c>
      <c r="H38" s="268">
        <v>0</v>
      </c>
      <c r="I38" s="509">
        <v>0</v>
      </c>
      <c r="J38" s="509"/>
      <c r="K38" s="268">
        <v>0</v>
      </c>
      <c r="L38" s="268">
        <v>0</v>
      </c>
      <c r="M38" s="268">
        <v>0</v>
      </c>
      <c r="N38" s="268">
        <v>0</v>
      </c>
      <c r="O38" s="509">
        <v>0</v>
      </c>
      <c r="P38" s="509"/>
      <c r="Q38" s="509"/>
      <c r="R38" s="268">
        <v>183566.35</v>
      </c>
      <c r="S38" s="268">
        <v>183566.35</v>
      </c>
      <c r="T38" s="269">
        <v>-183566.35</v>
      </c>
      <c r="U38" s="270">
        <f>S38-'Memória de Cálculo'!E755-'Memória de Cálculo'!E756</f>
        <v>0</v>
      </c>
    </row>
    <row r="39" spans="2:21" ht="15" customHeight="1">
      <c r="B39" s="259" t="s">
        <v>1053</v>
      </c>
      <c r="C39" s="504" t="s">
        <v>1054</v>
      </c>
      <c r="D39" s="504"/>
      <c r="E39" s="504"/>
      <c r="F39" s="504"/>
      <c r="G39" s="260">
        <v>0</v>
      </c>
      <c r="H39" s="260">
        <v>0</v>
      </c>
      <c r="I39" s="505">
        <v>0</v>
      </c>
      <c r="J39" s="505"/>
      <c r="K39" s="260">
        <v>0</v>
      </c>
      <c r="L39" s="260">
        <v>0</v>
      </c>
      <c r="M39" s="260">
        <v>12039.78</v>
      </c>
      <c r="N39" s="260">
        <v>3015.66</v>
      </c>
      <c r="O39" s="505">
        <v>15055.44</v>
      </c>
      <c r="P39" s="505"/>
      <c r="Q39" s="505"/>
      <c r="R39" s="260">
        <v>136689.31</v>
      </c>
      <c r="S39" s="260">
        <v>151744.75</v>
      </c>
      <c r="T39" s="261">
        <v>-151744.75</v>
      </c>
      <c r="U39" s="262">
        <f>S39-S40-S41-S42</f>
        <v>-3.410605131648481E-12</v>
      </c>
    </row>
    <row r="40" spans="2:21" ht="15" customHeight="1">
      <c r="B40" s="267" t="s">
        <v>1055</v>
      </c>
      <c r="C40" s="508" t="s">
        <v>1056</v>
      </c>
      <c r="D40" s="508"/>
      <c r="E40" s="508"/>
      <c r="F40" s="508"/>
      <c r="G40" s="268">
        <v>0</v>
      </c>
      <c r="H40" s="268">
        <v>0</v>
      </c>
      <c r="I40" s="509">
        <v>0</v>
      </c>
      <c r="J40" s="509"/>
      <c r="K40" s="268">
        <v>0</v>
      </c>
      <c r="L40" s="268">
        <v>0</v>
      </c>
      <c r="M40" s="268">
        <v>0</v>
      </c>
      <c r="N40" s="268">
        <v>1474.32</v>
      </c>
      <c r="O40" s="509">
        <v>1474.32</v>
      </c>
      <c r="P40" s="509"/>
      <c r="Q40" s="509"/>
      <c r="R40" s="268">
        <v>0</v>
      </c>
      <c r="S40" s="268">
        <v>1474.32</v>
      </c>
      <c r="T40" s="269">
        <v>-1474.32</v>
      </c>
      <c r="U40" s="270">
        <f>S40-'Memória de Cálculo'!E788</f>
        <v>0</v>
      </c>
    </row>
    <row r="41" spans="2:21" ht="15" customHeight="1">
      <c r="B41" s="267" t="s">
        <v>1057</v>
      </c>
      <c r="C41" s="508" t="s">
        <v>1058</v>
      </c>
      <c r="D41" s="508"/>
      <c r="E41" s="508"/>
      <c r="F41" s="508"/>
      <c r="G41" s="268">
        <v>0</v>
      </c>
      <c r="H41" s="268">
        <v>0</v>
      </c>
      <c r="I41" s="509">
        <v>0</v>
      </c>
      <c r="J41" s="509"/>
      <c r="K41" s="268">
        <v>0</v>
      </c>
      <c r="L41" s="268">
        <v>0</v>
      </c>
      <c r="M41" s="268">
        <v>12039.78</v>
      </c>
      <c r="N41" s="268">
        <v>0</v>
      </c>
      <c r="O41" s="509">
        <v>12039.78</v>
      </c>
      <c r="P41" s="509"/>
      <c r="Q41" s="509"/>
      <c r="R41" s="268">
        <v>136689.31</v>
      </c>
      <c r="S41" s="268">
        <v>148729.09</v>
      </c>
      <c r="T41" s="269">
        <v>-148729.09</v>
      </c>
      <c r="U41" s="270">
        <f>S41-'Memória de Cálculo'!E793-'Memória de Cálculo'!E794</f>
        <v>0</v>
      </c>
    </row>
    <row r="42" spans="2:21" ht="15" customHeight="1">
      <c r="B42" s="267" t="s">
        <v>1059</v>
      </c>
      <c r="C42" s="508" t="s">
        <v>1060</v>
      </c>
      <c r="D42" s="508"/>
      <c r="E42" s="508"/>
      <c r="F42" s="508"/>
      <c r="G42" s="268">
        <v>0</v>
      </c>
      <c r="H42" s="268">
        <v>0</v>
      </c>
      <c r="I42" s="509">
        <v>0</v>
      </c>
      <c r="J42" s="509"/>
      <c r="K42" s="268">
        <v>0</v>
      </c>
      <c r="L42" s="268">
        <v>0</v>
      </c>
      <c r="M42" s="268">
        <v>0</v>
      </c>
      <c r="N42" s="268">
        <v>1541.34</v>
      </c>
      <c r="O42" s="509">
        <v>1541.34</v>
      </c>
      <c r="P42" s="509"/>
      <c r="Q42" s="509"/>
      <c r="R42" s="268">
        <v>0</v>
      </c>
      <c r="S42" s="268">
        <v>1541.34</v>
      </c>
      <c r="T42" s="269">
        <v>-1541.34</v>
      </c>
      <c r="U42" s="270">
        <f>S42-'Memória de Cálculo'!E802-'Memória de Cálculo'!E803+'Memória de Cálculo'!F802</f>
        <v>0</v>
      </c>
    </row>
    <row r="43" spans="2:21" ht="15" customHeight="1">
      <c r="B43" s="259" t="s">
        <v>684</v>
      </c>
      <c r="C43" s="504" t="s">
        <v>680</v>
      </c>
      <c r="D43" s="504"/>
      <c r="E43" s="504"/>
      <c r="F43" s="504"/>
      <c r="G43" s="260">
        <v>0</v>
      </c>
      <c r="H43" s="260">
        <v>0</v>
      </c>
      <c r="I43" s="505">
        <v>0</v>
      </c>
      <c r="J43" s="505"/>
      <c r="K43" s="260">
        <v>0</v>
      </c>
      <c r="L43" s="260">
        <v>0</v>
      </c>
      <c r="M43" s="260">
        <v>0</v>
      </c>
      <c r="N43" s="260">
        <v>0</v>
      </c>
      <c r="O43" s="505">
        <v>0</v>
      </c>
      <c r="P43" s="505"/>
      <c r="Q43" s="505"/>
      <c r="R43" s="260">
        <v>47775.74</v>
      </c>
      <c r="S43" s="260">
        <v>47775.74</v>
      </c>
      <c r="T43" s="261">
        <v>-47775.74</v>
      </c>
      <c r="U43" s="262">
        <f>S43-'Memória de Cálculo'!E813</f>
        <v>0</v>
      </c>
    </row>
    <row r="44" spans="2:21" ht="15" customHeight="1">
      <c r="B44" s="267" t="s">
        <v>686</v>
      </c>
      <c r="C44" s="508" t="s">
        <v>681</v>
      </c>
      <c r="D44" s="508"/>
      <c r="E44" s="508"/>
      <c r="F44" s="508"/>
      <c r="G44" s="268">
        <v>0</v>
      </c>
      <c r="H44" s="268">
        <v>0</v>
      </c>
      <c r="I44" s="509">
        <v>0</v>
      </c>
      <c r="J44" s="509"/>
      <c r="K44" s="268">
        <v>0</v>
      </c>
      <c r="L44" s="268">
        <v>0</v>
      </c>
      <c r="M44" s="268">
        <v>0</v>
      </c>
      <c r="N44" s="268">
        <v>0</v>
      </c>
      <c r="O44" s="509">
        <v>0</v>
      </c>
      <c r="P44" s="509"/>
      <c r="Q44" s="509"/>
      <c r="R44" s="268">
        <v>47775.74</v>
      </c>
      <c r="S44" s="268">
        <v>47775.74</v>
      </c>
      <c r="T44" s="269">
        <v>-47775.74</v>
      </c>
      <c r="U44" s="270">
        <f>S44-'Memória de Cálculo'!E813</f>
        <v>0</v>
      </c>
    </row>
    <row r="45" spans="2:21" ht="15" customHeight="1">
      <c r="B45" s="263" t="s">
        <v>687</v>
      </c>
      <c r="C45" s="506" t="s">
        <v>682</v>
      </c>
      <c r="D45" s="506"/>
      <c r="E45" s="506"/>
      <c r="F45" s="506"/>
      <c r="G45" s="264">
        <v>0</v>
      </c>
      <c r="H45" s="264">
        <v>0</v>
      </c>
      <c r="I45" s="507">
        <v>0</v>
      </c>
      <c r="J45" s="507"/>
      <c r="K45" s="264">
        <v>0</v>
      </c>
      <c r="L45" s="264">
        <v>0</v>
      </c>
      <c r="M45" s="264">
        <v>0</v>
      </c>
      <c r="N45" s="264">
        <v>0</v>
      </c>
      <c r="O45" s="507">
        <v>0</v>
      </c>
      <c r="P45" s="507"/>
      <c r="Q45" s="507"/>
      <c r="R45" s="264">
        <v>507385.87</v>
      </c>
      <c r="S45" s="264">
        <v>507385.87</v>
      </c>
      <c r="T45" s="265">
        <v>-507385.87</v>
      </c>
      <c r="U45" s="266"/>
    </row>
    <row r="46" spans="2:21" ht="15" customHeight="1">
      <c r="B46" s="259" t="s">
        <v>689</v>
      </c>
      <c r="C46" s="504" t="s">
        <v>672</v>
      </c>
      <c r="D46" s="504"/>
      <c r="E46" s="504"/>
      <c r="F46" s="504"/>
      <c r="G46" s="260">
        <v>0</v>
      </c>
      <c r="H46" s="260">
        <v>0</v>
      </c>
      <c r="I46" s="505">
        <v>0</v>
      </c>
      <c r="J46" s="505"/>
      <c r="K46" s="260">
        <v>0</v>
      </c>
      <c r="L46" s="260">
        <v>0</v>
      </c>
      <c r="M46" s="260">
        <v>0</v>
      </c>
      <c r="N46" s="260">
        <v>0</v>
      </c>
      <c r="O46" s="505">
        <v>0</v>
      </c>
      <c r="P46" s="505"/>
      <c r="Q46" s="505"/>
      <c r="R46" s="260">
        <v>507385.87</v>
      </c>
      <c r="S46" s="260">
        <v>507385.87</v>
      </c>
      <c r="T46" s="261">
        <v>-507385.87</v>
      </c>
      <c r="U46" s="262">
        <f>S46-S47-S48</f>
        <v>0</v>
      </c>
    </row>
    <row r="47" spans="2:21" ht="15" customHeight="1">
      <c r="B47" s="259" t="s">
        <v>691</v>
      </c>
      <c r="C47" s="504" t="s">
        <v>683</v>
      </c>
      <c r="D47" s="504"/>
      <c r="E47" s="504"/>
      <c r="F47" s="504"/>
      <c r="G47" s="260">
        <v>0</v>
      </c>
      <c r="H47" s="260">
        <v>0</v>
      </c>
      <c r="I47" s="505">
        <v>0</v>
      </c>
      <c r="J47" s="505"/>
      <c r="K47" s="260">
        <v>0</v>
      </c>
      <c r="L47" s="260">
        <v>0</v>
      </c>
      <c r="M47" s="260">
        <v>0</v>
      </c>
      <c r="N47" s="260">
        <v>0</v>
      </c>
      <c r="O47" s="505">
        <v>0</v>
      </c>
      <c r="P47" s="505"/>
      <c r="Q47" s="505"/>
      <c r="R47" s="260">
        <v>459476.98</v>
      </c>
      <c r="S47" s="260">
        <v>459476.98</v>
      </c>
      <c r="T47" s="261">
        <v>-459476.98</v>
      </c>
      <c r="U47" s="262">
        <f>S47-'Memória de Cálculo'!E829-'Memória de Cálculo'!E830</f>
        <v>0</v>
      </c>
    </row>
    <row r="48" spans="2:21" ht="15.75" customHeight="1">
      <c r="B48" s="271" t="s">
        <v>1013</v>
      </c>
      <c r="C48" s="510" t="s">
        <v>1014</v>
      </c>
      <c r="D48" s="510"/>
      <c r="E48" s="510"/>
      <c r="F48" s="510"/>
      <c r="G48" s="272">
        <v>0</v>
      </c>
      <c r="H48" s="272">
        <v>0</v>
      </c>
      <c r="I48" s="511">
        <v>0</v>
      </c>
      <c r="J48" s="511"/>
      <c r="K48" s="272">
        <v>0</v>
      </c>
      <c r="L48" s="272">
        <v>0</v>
      </c>
      <c r="M48" s="272">
        <v>0</v>
      </c>
      <c r="N48" s="272">
        <v>0</v>
      </c>
      <c r="O48" s="511">
        <v>0</v>
      </c>
      <c r="P48" s="511"/>
      <c r="Q48" s="511"/>
      <c r="R48" s="272">
        <v>47908.89</v>
      </c>
      <c r="S48" s="272">
        <v>47908.89</v>
      </c>
      <c r="T48" s="273">
        <v>-47908.89</v>
      </c>
      <c r="U48" s="274">
        <f>S48-'Memória de Cálculo'!E858</f>
        <v>0</v>
      </c>
    </row>
    <row r="49" spans="2:21" ht="15" customHeight="1" hidden="1">
      <c r="B49" s="275" t="s">
        <v>978</v>
      </c>
      <c r="C49" s="512" t="s">
        <v>685</v>
      </c>
      <c r="D49" s="512"/>
      <c r="E49" s="512"/>
      <c r="F49" s="512"/>
      <c r="G49" s="276">
        <v>16264000</v>
      </c>
      <c r="H49" s="276">
        <v>0</v>
      </c>
      <c r="I49" s="513">
        <v>0</v>
      </c>
      <c r="J49" s="513"/>
      <c r="K49" s="276">
        <v>0</v>
      </c>
      <c r="L49" s="276">
        <v>16264000</v>
      </c>
      <c r="M49" s="276">
        <v>68.29</v>
      </c>
      <c r="N49" s="276">
        <v>296839.15</v>
      </c>
      <c r="O49" s="513">
        <v>296907.44</v>
      </c>
      <c r="P49" s="513"/>
      <c r="Q49" s="513"/>
      <c r="R49" s="276">
        <v>158270.33</v>
      </c>
      <c r="S49" s="276">
        <v>455177.77</v>
      </c>
      <c r="T49" s="277">
        <v>15808822.23</v>
      </c>
      <c r="U49" s="278"/>
    </row>
    <row r="50" spans="2:21" ht="15" customHeight="1" hidden="1">
      <c r="B50" s="263" t="s">
        <v>979</v>
      </c>
      <c r="C50" s="506" t="s">
        <v>654</v>
      </c>
      <c r="D50" s="506"/>
      <c r="E50" s="506"/>
      <c r="F50" s="506"/>
      <c r="G50" s="264">
        <v>0</v>
      </c>
      <c r="H50" s="264">
        <v>0</v>
      </c>
      <c r="I50" s="507">
        <v>0</v>
      </c>
      <c r="J50" s="507"/>
      <c r="K50" s="264">
        <v>0</v>
      </c>
      <c r="L50" s="264">
        <v>0</v>
      </c>
      <c r="M50" s="264">
        <v>68.29</v>
      </c>
      <c r="N50" s="264">
        <v>296839.15</v>
      </c>
      <c r="O50" s="507">
        <v>296907.44</v>
      </c>
      <c r="P50" s="507"/>
      <c r="Q50" s="507"/>
      <c r="R50" s="264">
        <v>158131.33</v>
      </c>
      <c r="S50" s="264">
        <v>455038.77</v>
      </c>
      <c r="T50" s="265">
        <v>-455038.77</v>
      </c>
      <c r="U50" s="279"/>
    </row>
    <row r="51" spans="2:21" ht="15" customHeight="1" hidden="1">
      <c r="B51" s="263" t="s">
        <v>1015</v>
      </c>
      <c r="C51" s="506" t="s">
        <v>688</v>
      </c>
      <c r="D51" s="506"/>
      <c r="E51" s="506"/>
      <c r="F51" s="506"/>
      <c r="G51" s="264">
        <v>0</v>
      </c>
      <c r="H51" s="264">
        <v>0</v>
      </c>
      <c r="I51" s="507">
        <v>0</v>
      </c>
      <c r="J51" s="507"/>
      <c r="K51" s="264">
        <v>0</v>
      </c>
      <c r="L51" s="264">
        <v>0</v>
      </c>
      <c r="M51" s="264">
        <v>0</v>
      </c>
      <c r="N51" s="264">
        <v>134000</v>
      </c>
      <c r="O51" s="507">
        <v>134000</v>
      </c>
      <c r="P51" s="507"/>
      <c r="Q51" s="507"/>
      <c r="R51" s="264">
        <v>6000</v>
      </c>
      <c r="S51" s="264">
        <v>140000</v>
      </c>
      <c r="T51" s="265">
        <v>-140000</v>
      </c>
      <c r="U51" s="279"/>
    </row>
    <row r="52" spans="2:21" ht="15" customHeight="1" hidden="1">
      <c r="B52" s="263" t="s">
        <v>1016</v>
      </c>
      <c r="C52" s="506" t="s">
        <v>1017</v>
      </c>
      <c r="D52" s="506"/>
      <c r="E52" s="506"/>
      <c r="F52" s="506"/>
      <c r="G52" s="264">
        <v>0</v>
      </c>
      <c r="H52" s="264">
        <v>0</v>
      </c>
      <c r="I52" s="507">
        <v>0</v>
      </c>
      <c r="J52" s="507"/>
      <c r="K52" s="264">
        <v>0</v>
      </c>
      <c r="L52" s="264">
        <v>0</v>
      </c>
      <c r="M52" s="264">
        <v>0</v>
      </c>
      <c r="N52" s="264">
        <v>64000</v>
      </c>
      <c r="O52" s="507">
        <v>64000</v>
      </c>
      <c r="P52" s="507"/>
      <c r="Q52" s="507"/>
      <c r="R52" s="264">
        <v>6000</v>
      </c>
      <c r="S52" s="264">
        <v>70000</v>
      </c>
      <c r="T52" s="265">
        <v>-70000</v>
      </c>
      <c r="U52" s="279"/>
    </row>
    <row r="53" spans="2:21" ht="15" customHeight="1" hidden="1">
      <c r="B53" s="263" t="s">
        <v>1023</v>
      </c>
      <c r="C53" s="506" t="s">
        <v>690</v>
      </c>
      <c r="D53" s="506"/>
      <c r="E53" s="506"/>
      <c r="F53" s="506"/>
      <c r="G53" s="264">
        <v>0</v>
      </c>
      <c r="H53" s="264">
        <v>0</v>
      </c>
      <c r="I53" s="507">
        <v>0</v>
      </c>
      <c r="J53" s="507"/>
      <c r="K53" s="264">
        <v>0</v>
      </c>
      <c r="L53" s="264">
        <v>0</v>
      </c>
      <c r="M53" s="264">
        <v>0</v>
      </c>
      <c r="N53" s="264">
        <v>70000</v>
      </c>
      <c r="O53" s="507">
        <v>70000</v>
      </c>
      <c r="P53" s="507"/>
      <c r="Q53" s="507"/>
      <c r="R53" s="264">
        <v>0</v>
      </c>
      <c r="S53" s="264">
        <v>70000</v>
      </c>
      <c r="T53" s="265">
        <v>-70000</v>
      </c>
      <c r="U53" s="279"/>
    </row>
    <row r="54" spans="2:21" ht="15" customHeight="1" hidden="1">
      <c r="B54" s="263" t="s">
        <v>980</v>
      </c>
      <c r="C54" s="506" t="s">
        <v>692</v>
      </c>
      <c r="D54" s="506"/>
      <c r="E54" s="506"/>
      <c r="F54" s="506"/>
      <c r="G54" s="264">
        <v>0</v>
      </c>
      <c r="H54" s="264">
        <v>0</v>
      </c>
      <c r="I54" s="507">
        <v>0</v>
      </c>
      <c r="J54" s="507"/>
      <c r="K54" s="264">
        <v>0</v>
      </c>
      <c r="L54" s="264">
        <v>0</v>
      </c>
      <c r="M54" s="264">
        <v>0</v>
      </c>
      <c r="N54" s="264">
        <v>24606</v>
      </c>
      <c r="O54" s="507">
        <v>24606</v>
      </c>
      <c r="P54" s="507"/>
      <c r="Q54" s="507"/>
      <c r="R54" s="264">
        <v>0</v>
      </c>
      <c r="S54" s="264">
        <v>24606</v>
      </c>
      <c r="T54" s="265">
        <v>-24606</v>
      </c>
      <c r="U54" s="279"/>
    </row>
    <row r="55" spans="2:21" ht="15" customHeight="1" hidden="1">
      <c r="B55" s="263" t="s">
        <v>997</v>
      </c>
      <c r="C55" s="506" t="s">
        <v>998</v>
      </c>
      <c r="D55" s="506"/>
      <c r="E55" s="506"/>
      <c r="F55" s="506"/>
      <c r="G55" s="264">
        <v>0</v>
      </c>
      <c r="H55" s="264">
        <v>0</v>
      </c>
      <c r="I55" s="507">
        <v>0</v>
      </c>
      <c r="J55" s="507"/>
      <c r="K55" s="264">
        <v>0</v>
      </c>
      <c r="L55" s="264">
        <v>0</v>
      </c>
      <c r="M55" s="264">
        <v>0</v>
      </c>
      <c r="N55" s="264">
        <v>1000</v>
      </c>
      <c r="O55" s="507">
        <v>1000</v>
      </c>
      <c r="P55" s="507"/>
      <c r="Q55" s="507"/>
      <c r="R55" s="264">
        <v>0</v>
      </c>
      <c r="S55" s="264">
        <v>1000</v>
      </c>
      <c r="T55" s="265">
        <v>-1000</v>
      </c>
      <c r="U55" s="279"/>
    </row>
    <row r="56" spans="2:21" ht="15" customHeight="1" hidden="1">
      <c r="B56" s="263" t="s">
        <v>701</v>
      </c>
      <c r="C56" s="506" t="s">
        <v>702</v>
      </c>
      <c r="D56" s="506"/>
      <c r="E56" s="506"/>
      <c r="F56" s="506"/>
      <c r="G56" s="264">
        <v>0</v>
      </c>
      <c r="H56" s="264">
        <v>0</v>
      </c>
      <c r="I56" s="507">
        <v>0</v>
      </c>
      <c r="J56" s="507"/>
      <c r="K56" s="264">
        <v>0</v>
      </c>
      <c r="L56" s="264">
        <v>0</v>
      </c>
      <c r="M56" s="264">
        <v>0</v>
      </c>
      <c r="N56" s="264">
        <v>1000</v>
      </c>
      <c r="O56" s="507">
        <v>1000</v>
      </c>
      <c r="P56" s="507"/>
      <c r="Q56" s="507"/>
      <c r="R56" s="264">
        <v>0</v>
      </c>
      <c r="S56" s="264">
        <v>1000</v>
      </c>
      <c r="T56" s="265">
        <v>-1000</v>
      </c>
      <c r="U56" s="279"/>
    </row>
    <row r="57" spans="2:21" ht="15" customHeight="1" hidden="1">
      <c r="B57" s="263" t="s">
        <v>1024</v>
      </c>
      <c r="C57" s="506" t="s">
        <v>1025</v>
      </c>
      <c r="D57" s="506"/>
      <c r="E57" s="506"/>
      <c r="F57" s="506"/>
      <c r="G57" s="264">
        <v>0</v>
      </c>
      <c r="H57" s="264">
        <v>0</v>
      </c>
      <c r="I57" s="507">
        <v>0</v>
      </c>
      <c r="J57" s="507"/>
      <c r="K57" s="264">
        <v>0</v>
      </c>
      <c r="L57" s="264">
        <v>0</v>
      </c>
      <c r="M57" s="264">
        <v>0</v>
      </c>
      <c r="N57" s="264">
        <v>1000</v>
      </c>
      <c r="O57" s="507">
        <v>1000</v>
      </c>
      <c r="P57" s="507"/>
      <c r="Q57" s="507"/>
      <c r="R57" s="264">
        <v>0</v>
      </c>
      <c r="S57" s="264">
        <v>1000</v>
      </c>
      <c r="T57" s="265">
        <v>-1000</v>
      </c>
      <c r="U57" s="279"/>
    </row>
    <row r="58" spans="2:21" ht="15" customHeight="1" hidden="1">
      <c r="B58" s="263" t="s">
        <v>705</v>
      </c>
      <c r="C58" s="506" t="s">
        <v>706</v>
      </c>
      <c r="D58" s="506"/>
      <c r="E58" s="506"/>
      <c r="F58" s="506"/>
      <c r="G58" s="264">
        <v>0</v>
      </c>
      <c r="H58" s="264">
        <v>0</v>
      </c>
      <c r="I58" s="507">
        <v>0</v>
      </c>
      <c r="J58" s="507"/>
      <c r="K58" s="264">
        <v>0</v>
      </c>
      <c r="L58" s="264">
        <v>0</v>
      </c>
      <c r="M58" s="264">
        <v>0</v>
      </c>
      <c r="N58" s="264">
        <v>3600</v>
      </c>
      <c r="O58" s="507">
        <v>3600</v>
      </c>
      <c r="P58" s="507"/>
      <c r="Q58" s="507"/>
      <c r="R58" s="264">
        <v>0</v>
      </c>
      <c r="S58" s="264">
        <v>3600</v>
      </c>
      <c r="T58" s="265">
        <v>-3600</v>
      </c>
      <c r="U58" s="279"/>
    </row>
    <row r="59" spans="2:21" ht="15" customHeight="1" hidden="1">
      <c r="B59" s="263" t="s">
        <v>707</v>
      </c>
      <c r="C59" s="506" t="s">
        <v>708</v>
      </c>
      <c r="D59" s="506"/>
      <c r="E59" s="506"/>
      <c r="F59" s="506"/>
      <c r="G59" s="264">
        <v>0</v>
      </c>
      <c r="H59" s="264">
        <v>0</v>
      </c>
      <c r="I59" s="507">
        <v>0</v>
      </c>
      <c r="J59" s="507"/>
      <c r="K59" s="264">
        <v>0</v>
      </c>
      <c r="L59" s="264">
        <v>0</v>
      </c>
      <c r="M59" s="264">
        <v>0</v>
      </c>
      <c r="N59" s="264">
        <v>3000</v>
      </c>
      <c r="O59" s="507">
        <v>3000</v>
      </c>
      <c r="P59" s="507"/>
      <c r="Q59" s="507"/>
      <c r="R59" s="264">
        <v>0</v>
      </c>
      <c r="S59" s="264">
        <v>3000</v>
      </c>
      <c r="T59" s="265">
        <v>-3000</v>
      </c>
      <c r="U59" s="279"/>
    </row>
    <row r="60" spans="2:21" ht="15" customHeight="1" hidden="1">
      <c r="B60" s="263" t="s">
        <v>1001</v>
      </c>
      <c r="C60" s="506" t="s">
        <v>1002</v>
      </c>
      <c r="D60" s="506"/>
      <c r="E60" s="506"/>
      <c r="F60" s="506"/>
      <c r="G60" s="264">
        <v>0</v>
      </c>
      <c r="H60" s="264">
        <v>0</v>
      </c>
      <c r="I60" s="507">
        <v>0</v>
      </c>
      <c r="J60" s="507"/>
      <c r="K60" s="264">
        <v>0</v>
      </c>
      <c r="L60" s="264">
        <v>0</v>
      </c>
      <c r="M60" s="264">
        <v>0</v>
      </c>
      <c r="N60" s="264">
        <v>3000</v>
      </c>
      <c r="O60" s="507">
        <v>3000</v>
      </c>
      <c r="P60" s="507"/>
      <c r="Q60" s="507"/>
      <c r="R60" s="264">
        <v>0</v>
      </c>
      <c r="S60" s="264">
        <v>3000</v>
      </c>
      <c r="T60" s="265">
        <v>-3000</v>
      </c>
      <c r="U60" s="279"/>
    </row>
    <row r="61" spans="2:21" ht="15" customHeight="1" hidden="1">
      <c r="B61" s="263" t="s">
        <v>709</v>
      </c>
      <c r="C61" s="506" t="s">
        <v>710</v>
      </c>
      <c r="D61" s="506"/>
      <c r="E61" s="506"/>
      <c r="F61" s="506"/>
      <c r="G61" s="264">
        <v>0</v>
      </c>
      <c r="H61" s="264">
        <v>0</v>
      </c>
      <c r="I61" s="507">
        <v>0</v>
      </c>
      <c r="J61" s="507"/>
      <c r="K61" s="264">
        <v>0</v>
      </c>
      <c r="L61" s="264">
        <v>0</v>
      </c>
      <c r="M61" s="264">
        <v>0</v>
      </c>
      <c r="N61" s="264">
        <v>2500</v>
      </c>
      <c r="O61" s="507">
        <v>2500</v>
      </c>
      <c r="P61" s="507"/>
      <c r="Q61" s="507"/>
      <c r="R61" s="264">
        <v>0</v>
      </c>
      <c r="S61" s="264">
        <v>2500</v>
      </c>
      <c r="T61" s="265">
        <v>-2500</v>
      </c>
      <c r="U61" s="279"/>
    </row>
    <row r="62" spans="2:21" ht="15" customHeight="1" hidden="1">
      <c r="B62" s="263" t="s">
        <v>711</v>
      </c>
      <c r="C62" s="506" t="s">
        <v>712</v>
      </c>
      <c r="D62" s="506"/>
      <c r="E62" s="506"/>
      <c r="F62" s="506"/>
      <c r="G62" s="264">
        <v>0</v>
      </c>
      <c r="H62" s="264">
        <v>0</v>
      </c>
      <c r="I62" s="507">
        <v>0</v>
      </c>
      <c r="J62" s="507"/>
      <c r="K62" s="264">
        <v>0</v>
      </c>
      <c r="L62" s="264">
        <v>0</v>
      </c>
      <c r="M62" s="264">
        <v>0</v>
      </c>
      <c r="N62" s="264">
        <v>8506</v>
      </c>
      <c r="O62" s="507">
        <v>8506</v>
      </c>
      <c r="P62" s="507"/>
      <c r="Q62" s="507"/>
      <c r="R62" s="264">
        <v>0</v>
      </c>
      <c r="S62" s="264">
        <v>8506</v>
      </c>
      <c r="T62" s="265">
        <v>-8506</v>
      </c>
      <c r="U62" s="279"/>
    </row>
    <row r="63" spans="2:21" ht="15" customHeight="1" hidden="1">
      <c r="B63" s="263" t="s">
        <v>1026</v>
      </c>
      <c r="C63" s="506" t="s">
        <v>1027</v>
      </c>
      <c r="D63" s="506"/>
      <c r="E63" s="506"/>
      <c r="F63" s="506"/>
      <c r="G63" s="264">
        <v>0</v>
      </c>
      <c r="H63" s="264">
        <v>0</v>
      </c>
      <c r="I63" s="507">
        <v>0</v>
      </c>
      <c r="J63" s="507"/>
      <c r="K63" s="264">
        <v>0</v>
      </c>
      <c r="L63" s="264">
        <v>0</v>
      </c>
      <c r="M63" s="264">
        <v>0</v>
      </c>
      <c r="N63" s="264">
        <v>1000</v>
      </c>
      <c r="O63" s="507">
        <v>1000</v>
      </c>
      <c r="P63" s="507"/>
      <c r="Q63" s="507"/>
      <c r="R63" s="264">
        <v>0</v>
      </c>
      <c r="S63" s="264">
        <v>1000</v>
      </c>
      <c r="T63" s="265">
        <v>-1000</v>
      </c>
      <c r="U63" s="279"/>
    </row>
    <row r="64" spans="2:21" ht="15" customHeight="1" hidden="1">
      <c r="B64" s="263" t="s">
        <v>1028</v>
      </c>
      <c r="C64" s="506" t="s">
        <v>1029</v>
      </c>
      <c r="D64" s="506"/>
      <c r="E64" s="506"/>
      <c r="F64" s="506"/>
      <c r="G64" s="264">
        <v>0</v>
      </c>
      <c r="H64" s="264">
        <v>0</v>
      </c>
      <c r="I64" s="507">
        <v>0</v>
      </c>
      <c r="J64" s="507"/>
      <c r="K64" s="264">
        <v>0</v>
      </c>
      <c r="L64" s="264">
        <v>0</v>
      </c>
      <c r="M64" s="264">
        <v>0</v>
      </c>
      <c r="N64" s="264">
        <v>1000</v>
      </c>
      <c r="O64" s="507">
        <v>1000</v>
      </c>
      <c r="P64" s="507"/>
      <c r="Q64" s="507"/>
      <c r="R64" s="264">
        <v>0</v>
      </c>
      <c r="S64" s="264">
        <v>1000</v>
      </c>
      <c r="T64" s="265">
        <v>-1000</v>
      </c>
      <c r="U64" s="279"/>
    </row>
    <row r="65" spans="2:21" ht="15" customHeight="1" hidden="1">
      <c r="B65" s="263" t="s">
        <v>1030</v>
      </c>
      <c r="C65" s="506" t="s">
        <v>1031</v>
      </c>
      <c r="D65" s="506"/>
      <c r="E65" s="506"/>
      <c r="F65" s="506"/>
      <c r="G65" s="264">
        <v>0</v>
      </c>
      <c r="H65" s="264">
        <v>0</v>
      </c>
      <c r="I65" s="507">
        <v>0</v>
      </c>
      <c r="J65" s="507"/>
      <c r="K65" s="264">
        <v>0</v>
      </c>
      <c r="L65" s="264">
        <v>0</v>
      </c>
      <c r="M65" s="264">
        <v>0</v>
      </c>
      <c r="N65" s="264">
        <v>1000</v>
      </c>
      <c r="O65" s="507">
        <v>1000</v>
      </c>
      <c r="P65" s="507"/>
      <c r="Q65" s="507"/>
      <c r="R65" s="264">
        <v>0</v>
      </c>
      <c r="S65" s="264">
        <v>1000</v>
      </c>
      <c r="T65" s="265">
        <v>-1000</v>
      </c>
      <c r="U65" s="279"/>
    </row>
    <row r="66" spans="2:21" ht="15" customHeight="1" hidden="1">
      <c r="B66" s="263" t="s">
        <v>723</v>
      </c>
      <c r="C66" s="506" t="s">
        <v>724</v>
      </c>
      <c r="D66" s="506"/>
      <c r="E66" s="506"/>
      <c r="F66" s="506"/>
      <c r="G66" s="264">
        <v>0</v>
      </c>
      <c r="H66" s="264">
        <v>0</v>
      </c>
      <c r="I66" s="507">
        <v>0</v>
      </c>
      <c r="J66" s="507"/>
      <c r="K66" s="264">
        <v>0</v>
      </c>
      <c r="L66" s="264">
        <v>0</v>
      </c>
      <c r="M66" s="264">
        <v>0</v>
      </c>
      <c r="N66" s="264">
        <v>2000</v>
      </c>
      <c r="O66" s="507">
        <v>2000</v>
      </c>
      <c r="P66" s="507"/>
      <c r="Q66" s="507"/>
      <c r="R66" s="264">
        <v>0</v>
      </c>
      <c r="S66" s="264">
        <v>2000</v>
      </c>
      <c r="T66" s="265">
        <v>-2000</v>
      </c>
      <c r="U66" s="279"/>
    </row>
    <row r="67" spans="2:21" ht="15" customHeight="1" hidden="1">
      <c r="B67" s="263" t="s">
        <v>727</v>
      </c>
      <c r="C67" s="506" t="s">
        <v>728</v>
      </c>
      <c r="D67" s="506"/>
      <c r="E67" s="506"/>
      <c r="F67" s="506"/>
      <c r="G67" s="264">
        <v>0</v>
      </c>
      <c r="H67" s="264">
        <v>0</v>
      </c>
      <c r="I67" s="507">
        <v>0</v>
      </c>
      <c r="J67" s="507"/>
      <c r="K67" s="264">
        <v>0</v>
      </c>
      <c r="L67" s="264">
        <v>0</v>
      </c>
      <c r="M67" s="264">
        <v>0</v>
      </c>
      <c r="N67" s="264">
        <v>1000</v>
      </c>
      <c r="O67" s="507">
        <v>1000</v>
      </c>
      <c r="P67" s="507"/>
      <c r="Q67" s="507"/>
      <c r="R67" s="264">
        <v>0</v>
      </c>
      <c r="S67" s="264">
        <v>1000</v>
      </c>
      <c r="T67" s="265">
        <v>-1000</v>
      </c>
      <c r="U67" s="279"/>
    </row>
    <row r="68" spans="2:21" ht="15" customHeight="1" hidden="1">
      <c r="B68" s="263" t="s">
        <v>1032</v>
      </c>
      <c r="C68" s="506" t="s">
        <v>1033</v>
      </c>
      <c r="D68" s="506"/>
      <c r="E68" s="506"/>
      <c r="F68" s="506"/>
      <c r="G68" s="264">
        <v>0</v>
      </c>
      <c r="H68" s="264">
        <v>0</v>
      </c>
      <c r="I68" s="507">
        <v>0</v>
      </c>
      <c r="J68" s="507"/>
      <c r="K68" s="264">
        <v>0</v>
      </c>
      <c r="L68" s="264">
        <v>0</v>
      </c>
      <c r="M68" s="264">
        <v>0</v>
      </c>
      <c r="N68" s="264">
        <v>1000</v>
      </c>
      <c r="O68" s="507">
        <v>1000</v>
      </c>
      <c r="P68" s="507"/>
      <c r="Q68" s="507"/>
      <c r="R68" s="264">
        <v>0</v>
      </c>
      <c r="S68" s="264">
        <v>1000</v>
      </c>
      <c r="T68" s="265">
        <v>-1000</v>
      </c>
      <c r="U68" s="279"/>
    </row>
    <row r="69" spans="2:21" ht="15" customHeight="1" hidden="1">
      <c r="B69" s="263" t="s">
        <v>729</v>
      </c>
      <c r="C69" s="506" t="s">
        <v>730</v>
      </c>
      <c r="D69" s="506"/>
      <c r="E69" s="506"/>
      <c r="F69" s="506"/>
      <c r="G69" s="264">
        <v>0</v>
      </c>
      <c r="H69" s="264">
        <v>0</v>
      </c>
      <c r="I69" s="507">
        <v>0</v>
      </c>
      <c r="J69" s="507"/>
      <c r="K69" s="264">
        <v>0</v>
      </c>
      <c r="L69" s="264">
        <v>0</v>
      </c>
      <c r="M69" s="264">
        <v>0</v>
      </c>
      <c r="N69" s="264">
        <v>0</v>
      </c>
      <c r="O69" s="507">
        <v>0</v>
      </c>
      <c r="P69" s="507"/>
      <c r="Q69" s="507"/>
      <c r="R69" s="264">
        <v>139135</v>
      </c>
      <c r="S69" s="264">
        <v>139135</v>
      </c>
      <c r="T69" s="265">
        <v>-139135</v>
      </c>
      <c r="U69" s="279"/>
    </row>
    <row r="70" spans="2:21" ht="15" customHeight="1" hidden="1">
      <c r="B70" s="263" t="s">
        <v>985</v>
      </c>
      <c r="C70" s="506" t="s">
        <v>986</v>
      </c>
      <c r="D70" s="506"/>
      <c r="E70" s="506"/>
      <c r="F70" s="506"/>
      <c r="G70" s="264">
        <v>0</v>
      </c>
      <c r="H70" s="264">
        <v>0</v>
      </c>
      <c r="I70" s="507">
        <v>0</v>
      </c>
      <c r="J70" s="507"/>
      <c r="K70" s="264">
        <v>0</v>
      </c>
      <c r="L70" s="264">
        <v>0</v>
      </c>
      <c r="M70" s="264">
        <v>0</v>
      </c>
      <c r="N70" s="264">
        <v>0</v>
      </c>
      <c r="O70" s="507">
        <v>0</v>
      </c>
      <c r="P70" s="507"/>
      <c r="Q70" s="507"/>
      <c r="R70" s="264">
        <v>139135</v>
      </c>
      <c r="S70" s="264">
        <v>139135</v>
      </c>
      <c r="T70" s="265">
        <v>-139135</v>
      </c>
      <c r="U70" s="279"/>
    </row>
    <row r="71" spans="2:21" ht="15" customHeight="1" hidden="1">
      <c r="B71" s="263" t="s">
        <v>737</v>
      </c>
      <c r="C71" s="506" t="s">
        <v>738</v>
      </c>
      <c r="D71" s="506"/>
      <c r="E71" s="506"/>
      <c r="F71" s="506"/>
      <c r="G71" s="264">
        <v>0</v>
      </c>
      <c r="H71" s="264">
        <v>0</v>
      </c>
      <c r="I71" s="507">
        <v>0</v>
      </c>
      <c r="J71" s="507"/>
      <c r="K71" s="264">
        <v>0</v>
      </c>
      <c r="L71" s="264">
        <v>0</v>
      </c>
      <c r="M71" s="264">
        <v>68.29</v>
      </c>
      <c r="N71" s="264">
        <v>102141.15</v>
      </c>
      <c r="O71" s="507">
        <v>102209.44</v>
      </c>
      <c r="P71" s="507"/>
      <c r="Q71" s="507"/>
      <c r="R71" s="264">
        <v>3368.91</v>
      </c>
      <c r="S71" s="264">
        <v>105578.35</v>
      </c>
      <c r="T71" s="265">
        <v>-105578.35</v>
      </c>
      <c r="U71" s="279"/>
    </row>
    <row r="72" spans="2:21" ht="15" customHeight="1" hidden="1">
      <c r="B72" s="263" t="s">
        <v>739</v>
      </c>
      <c r="C72" s="506" t="s">
        <v>740</v>
      </c>
      <c r="D72" s="506"/>
      <c r="E72" s="506"/>
      <c r="F72" s="506"/>
      <c r="G72" s="264">
        <v>0</v>
      </c>
      <c r="H72" s="264">
        <v>0</v>
      </c>
      <c r="I72" s="507">
        <v>0</v>
      </c>
      <c r="J72" s="507"/>
      <c r="K72" s="264">
        <v>0</v>
      </c>
      <c r="L72" s="264">
        <v>0</v>
      </c>
      <c r="M72" s="264">
        <v>68.29</v>
      </c>
      <c r="N72" s="264">
        <v>9531.71</v>
      </c>
      <c r="O72" s="507">
        <v>9600</v>
      </c>
      <c r="P72" s="507"/>
      <c r="Q72" s="507"/>
      <c r="R72" s="264">
        <v>0</v>
      </c>
      <c r="S72" s="264">
        <v>9600</v>
      </c>
      <c r="T72" s="265">
        <v>-9600</v>
      </c>
      <c r="U72" s="279"/>
    </row>
    <row r="73" spans="2:21" ht="15" customHeight="1" hidden="1">
      <c r="B73" s="263" t="s">
        <v>743</v>
      </c>
      <c r="C73" s="506" t="s">
        <v>744</v>
      </c>
      <c r="D73" s="506"/>
      <c r="E73" s="506"/>
      <c r="F73" s="506"/>
      <c r="G73" s="264">
        <v>0</v>
      </c>
      <c r="H73" s="264">
        <v>0</v>
      </c>
      <c r="I73" s="507">
        <v>0</v>
      </c>
      <c r="J73" s="507"/>
      <c r="K73" s="264">
        <v>0</v>
      </c>
      <c r="L73" s="264">
        <v>0</v>
      </c>
      <c r="M73" s="264">
        <v>0</v>
      </c>
      <c r="N73" s="264">
        <v>57585.66</v>
      </c>
      <c r="O73" s="507">
        <v>57585.66</v>
      </c>
      <c r="P73" s="507"/>
      <c r="Q73" s="507"/>
      <c r="R73" s="264">
        <v>3368.91</v>
      </c>
      <c r="S73" s="264">
        <v>60954.57</v>
      </c>
      <c r="T73" s="265">
        <v>-60954.57</v>
      </c>
      <c r="U73" s="279"/>
    </row>
    <row r="74" spans="2:21" ht="15" customHeight="1" hidden="1">
      <c r="B74" s="263" t="s">
        <v>745</v>
      </c>
      <c r="C74" s="506" t="s">
        <v>746</v>
      </c>
      <c r="D74" s="506"/>
      <c r="E74" s="506"/>
      <c r="F74" s="506"/>
      <c r="G74" s="264">
        <v>0</v>
      </c>
      <c r="H74" s="264">
        <v>0</v>
      </c>
      <c r="I74" s="507">
        <v>0</v>
      </c>
      <c r="J74" s="507"/>
      <c r="K74" s="264">
        <v>0</v>
      </c>
      <c r="L74" s="264">
        <v>0</v>
      </c>
      <c r="M74" s="264">
        <v>0</v>
      </c>
      <c r="N74" s="264">
        <v>8532.9</v>
      </c>
      <c r="O74" s="507">
        <v>8532.9</v>
      </c>
      <c r="P74" s="507"/>
      <c r="Q74" s="507"/>
      <c r="R74" s="264">
        <v>0</v>
      </c>
      <c r="S74" s="264">
        <v>8532.9</v>
      </c>
      <c r="T74" s="265">
        <v>-8532.9</v>
      </c>
      <c r="U74" s="279"/>
    </row>
    <row r="75" spans="2:21" ht="15" customHeight="1" hidden="1">
      <c r="B75" s="263" t="s">
        <v>1003</v>
      </c>
      <c r="C75" s="506" t="s">
        <v>1004</v>
      </c>
      <c r="D75" s="506"/>
      <c r="E75" s="506"/>
      <c r="F75" s="506"/>
      <c r="G75" s="264">
        <v>0</v>
      </c>
      <c r="H75" s="264">
        <v>0</v>
      </c>
      <c r="I75" s="507">
        <v>0</v>
      </c>
      <c r="J75" s="507"/>
      <c r="K75" s="264">
        <v>0</v>
      </c>
      <c r="L75" s="264">
        <v>0</v>
      </c>
      <c r="M75" s="264">
        <v>0</v>
      </c>
      <c r="N75" s="264">
        <v>1000</v>
      </c>
      <c r="O75" s="507">
        <v>1000</v>
      </c>
      <c r="P75" s="507"/>
      <c r="Q75" s="507"/>
      <c r="R75" s="264">
        <v>0</v>
      </c>
      <c r="S75" s="264">
        <v>1000</v>
      </c>
      <c r="T75" s="265">
        <v>-1000</v>
      </c>
      <c r="U75" s="279"/>
    </row>
    <row r="76" spans="2:21" ht="15" customHeight="1" hidden="1">
      <c r="B76" s="263" t="s">
        <v>753</v>
      </c>
      <c r="C76" s="506" t="s">
        <v>754</v>
      </c>
      <c r="D76" s="506"/>
      <c r="E76" s="506"/>
      <c r="F76" s="506"/>
      <c r="G76" s="264">
        <v>0</v>
      </c>
      <c r="H76" s="264">
        <v>0</v>
      </c>
      <c r="I76" s="507">
        <v>0</v>
      </c>
      <c r="J76" s="507"/>
      <c r="K76" s="264">
        <v>0</v>
      </c>
      <c r="L76" s="264">
        <v>0</v>
      </c>
      <c r="M76" s="264">
        <v>0</v>
      </c>
      <c r="N76" s="264">
        <v>5000</v>
      </c>
      <c r="O76" s="507">
        <v>5000</v>
      </c>
      <c r="P76" s="507"/>
      <c r="Q76" s="507"/>
      <c r="R76" s="264">
        <v>0</v>
      </c>
      <c r="S76" s="264">
        <v>5000</v>
      </c>
      <c r="T76" s="265">
        <v>-5000</v>
      </c>
      <c r="U76" s="279"/>
    </row>
    <row r="77" spans="2:21" ht="15" customHeight="1" hidden="1">
      <c r="B77" s="263" t="s">
        <v>755</v>
      </c>
      <c r="C77" s="506" t="s">
        <v>756</v>
      </c>
      <c r="D77" s="506"/>
      <c r="E77" s="506"/>
      <c r="F77" s="506"/>
      <c r="G77" s="264">
        <v>0</v>
      </c>
      <c r="H77" s="264">
        <v>0</v>
      </c>
      <c r="I77" s="507">
        <v>0</v>
      </c>
      <c r="J77" s="507"/>
      <c r="K77" s="264">
        <v>0</v>
      </c>
      <c r="L77" s="264">
        <v>0</v>
      </c>
      <c r="M77" s="264">
        <v>0</v>
      </c>
      <c r="N77" s="264">
        <v>3000</v>
      </c>
      <c r="O77" s="507">
        <v>3000</v>
      </c>
      <c r="P77" s="507"/>
      <c r="Q77" s="507"/>
      <c r="R77" s="264">
        <v>0</v>
      </c>
      <c r="S77" s="264">
        <v>3000</v>
      </c>
      <c r="T77" s="265">
        <v>-3000</v>
      </c>
      <c r="U77" s="279"/>
    </row>
    <row r="78" spans="2:21" ht="15" customHeight="1" hidden="1">
      <c r="B78" s="263" t="s">
        <v>757</v>
      </c>
      <c r="C78" s="506" t="s">
        <v>758</v>
      </c>
      <c r="D78" s="506"/>
      <c r="E78" s="506"/>
      <c r="F78" s="506"/>
      <c r="G78" s="264">
        <v>0</v>
      </c>
      <c r="H78" s="264">
        <v>0</v>
      </c>
      <c r="I78" s="507">
        <v>0</v>
      </c>
      <c r="J78" s="507"/>
      <c r="K78" s="264">
        <v>0</v>
      </c>
      <c r="L78" s="264">
        <v>0</v>
      </c>
      <c r="M78" s="264">
        <v>0</v>
      </c>
      <c r="N78" s="264">
        <v>2000</v>
      </c>
      <c r="O78" s="507">
        <v>2000</v>
      </c>
      <c r="P78" s="507"/>
      <c r="Q78" s="507"/>
      <c r="R78" s="264">
        <v>0</v>
      </c>
      <c r="S78" s="264">
        <v>2000</v>
      </c>
      <c r="T78" s="265">
        <v>-2000</v>
      </c>
      <c r="U78" s="279"/>
    </row>
    <row r="79" spans="2:21" ht="15" customHeight="1" hidden="1">
      <c r="B79" s="263" t="s">
        <v>1061</v>
      </c>
      <c r="C79" s="506" t="s">
        <v>1062</v>
      </c>
      <c r="D79" s="506"/>
      <c r="E79" s="506"/>
      <c r="F79" s="506"/>
      <c r="G79" s="264">
        <v>0</v>
      </c>
      <c r="H79" s="264">
        <v>0</v>
      </c>
      <c r="I79" s="507">
        <v>0</v>
      </c>
      <c r="J79" s="507"/>
      <c r="K79" s="264">
        <v>0</v>
      </c>
      <c r="L79" s="264">
        <v>0</v>
      </c>
      <c r="M79" s="264">
        <v>0</v>
      </c>
      <c r="N79" s="264">
        <v>6000</v>
      </c>
      <c r="O79" s="507">
        <v>6000</v>
      </c>
      <c r="P79" s="507"/>
      <c r="Q79" s="507"/>
      <c r="R79" s="264">
        <v>0</v>
      </c>
      <c r="S79" s="264">
        <v>6000</v>
      </c>
      <c r="T79" s="265">
        <v>-6000</v>
      </c>
      <c r="U79" s="279"/>
    </row>
    <row r="80" spans="2:21" ht="15" customHeight="1" hidden="1">
      <c r="B80" s="263" t="s">
        <v>763</v>
      </c>
      <c r="C80" s="506" t="s">
        <v>764</v>
      </c>
      <c r="D80" s="506"/>
      <c r="E80" s="506"/>
      <c r="F80" s="506"/>
      <c r="G80" s="264">
        <v>0</v>
      </c>
      <c r="H80" s="264">
        <v>0</v>
      </c>
      <c r="I80" s="507">
        <v>0</v>
      </c>
      <c r="J80" s="507"/>
      <c r="K80" s="264">
        <v>0</v>
      </c>
      <c r="L80" s="264">
        <v>0</v>
      </c>
      <c r="M80" s="264">
        <v>0</v>
      </c>
      <c r="N80" s="264">
        <v>6490.88</v>
      </c>
      <c r="O80" s="507">
        <v>6490.88</v>
      </c>
      <c r="P80" s="507"/>
      <c r="Q80" s="507"/>
      <c r="R80" s="264">
        <v>0</v>
      </c>
      <c r="S80" s="264">
        <v>6490.88</v>
      </c>
      <c r="T80" s="265">
        <v>-6490.88</v>
      </c>
      <c r="U80" s="279"/>
    </row>
    <row r="81" spans="2:21" ht="15" customHeight="1" hidden="1">
      <c r="B81" s="263" t="s">
        <v>1040</v>
      </c>
      <c r="C81" s="506" t="s">
        <v>1041</v>
      </c>
      <c r="D81" s="506"/>
      <c r="E81" s="506"/>
      <c r="F81" s="506"/>
      <c r="G81" s="264">
        <v>0</v>
      </c>
      <c r="H81" s="264">
        <v>0</v>
      </c>
      <c r="I81" s="507">
        <v>0</v>
      </c>
      <c r="J81" s="507"/>
      <c r="K81" s="264">
        <v>0</v>
      </c>
      <c r="L81" s="264">
        <v>0</v>
      </c>
      <c r="M81" s="264">
        <v>0</v>
      </c>
      <c r="N81" s="264">
        <v>2000</v>
      </c>
      <c r="O81" s="507">
        <v>2000</v>
      </c>
      <c r="P81" s="507"/>
      <c r="Q81" s="507"/>
      <c r="R81" s="264">
        <v>0</v>
      </c>
      <c r="S81" s="264">
        <v>2000</v>
      </c>
      <c r="T81" s="265">
        <v>-2000</v>
      </c>
      <c r="U81" s="279"/>
    </row>
    <row r="82" spans="2:21" ht="15" customHeight="1" hidden="1">
      <c r="B82" s="263" t="s">
        <v>1042</v>
      </c>
      <c r="C82" s="506" t="s">
        <v>1043</v>
      </c>
      <c r="D82" s="506"/>
      <c r="E82" s="506"/>
      <c r="F82" s="506"/>
      <c r="G82" s="264">
        <v>0</v>
      </c>
      <c r="H82" s="264">
        <v>0</v>
      </c>
      <c r="I82" s="507">
        <v>0</v>
      </c>
      <c r="J82" s="507"/>
      <c r="K82" s="264">
        <v>0</v>
      </c>
      <c r="L82" s="264">
        <v>0</v>
      </c>
      <c r="M82" s="264">
        <v>0</v>
      </c>
      <c r="N82" s="264">
        <v>1000</v>
      </c>
      <c r="O82" s="507">
        <v>1000</v>
      </c>
      <c r="P82" s="507"/>
      <c r="Q82" s="507"/>
      <c r="R82" s="264">
        <v>0</v>
      </c>
      <c r="S82" s="264">
        <v>1000</v>
      </c>
      <c r="T82" s="265">
        <v>-1000</v>
      </c>
      <c r="U82" s="279"/>
    </row>
    <row r="83" spans="2:21" ht="15" customHeight="1" hidden="1">
      <c r="B83" s="263" t="s">
        <v>775</v>
      </c>
      <c r="C83" s="506" t="s">
        <v>776</v>
      </c>
      <c r="D83" s="506"/>
      <c r="E83" s="506"/>
      <c r="F83" s="506"/>
      <c r="G83" s="264">
        <v>0</v>
      </c>
      <c r="H83" s="264">
        <v>0</v>
      </c>
      <c r="I83" s="507">
        <v>0</v>
      </c>
      <c r="J83" s="507"/>
      <c r="K83" s="264">
        <v>0</v>
      </c>
      <c r="L83" s="264">
        <v>0</v>
      </c>
      <c r="M83" s="264">
        <v>0</v>
      </c>
      <c r="N83" s="264">
        <v>25160</v>
      </c>
      <c r="O83" s="507">
        <v>25160</v>
      </c>
      <c r="P83" s="507"/>
      <c r="Q83" s="507"/>
      <c r="R83" s="264">
        <v>0</v>
      </c>
      <c r="S83" s="264">
        <v>25160</v>
      </c>
      <c r="T83" s="265">
        <v>-25160</v>
      </c>
      <c r="U83" s="279"/>
    </row>
    <row r="84" spans="2:21" ht="15" customHeight="1" hidden="1">
      <c r="B84" s="263" t="s">
        <v>988</v>
      </c>
      <c r="C84" s="506" t="s">
        <v>752</v>
      </c>
      <c r="D84" s="506"/>
      <c r="E84" s="506"/>
      <c r="F84" s="506"/>
      <c r="G84" s="264">
        <v>0</v>
      </c>
      <c r="H84" s="264">
        <v>0</v>
      </c>
      <c r="I84" s="507">
        <v>0</v>
      </c>
      <c r="J84" s="507"/>
      <c r="K84" s="264">
        <v>0</v>
      </c>
      <c r="L84" s="264">
        <v>0</v>
      </c>
      <c r="M84" s="264">
        <v>0</v>
      </c>
      <c r="N84" s="264">
        <v>21000</v>
      </c>
      <c r="O84" s="507">
        <v>21000</v>
      </c>
      <c r="P84" s="507"/>
      <c r="Q84" s="507"/>
      <c r="R84" s="264">
        <v>0</v>
      </c>
      <c r="S84" s="264">
        <v>21000</v>
      </c>
      <c r="T84" s="265">
        <v>-21000</v>
      </c>
      <c r="U84" s="279"/>
    </row>
    <row r="85" spans="2:21" ht="15" customHeight="1" hidden="1">
      <c r="B85" s="263" t="s">
        <v>989</v>
      </c>
      <c r="C85" s="506" t="s">
        <v>990</v>
      </c>
      <c r="D85" s="506"/>
      <c r="E85" s="506"/>
      <c r="F85" s="506"/>
      <c r="G85" s="264">
        <v>0</v>
      </c>
      <c r="H85" s="264">
        <v>0</v>
      </c>
      <c r="I85" s="507">
        <v>0</v>
      </c>
      <c r="J85" s="507"/>
      <c r="K85" s="264">
        <v>0</v>
      </c>
      <c r="L85" s="264">
        <v>0</v>
      </c>
      <c r="M85" s="264">
        <v>0</v>
      </c>
      <c r="N85" s="264">
        <v>4160</v>
      </c>
      <c r="O85" s="507">
        <v>4160</v>
      </c>
      <c r="P85" s="507"/>
      <c r="Q85" s="507"/>
      <c r="R85" s="264">
        <v>0</v>
      </c>
      <c r="S85" s="264">
        <v>4160</v>
      </c>
      <c r="T85" s="265">
        <v>-4160</v>
      </c>
      <c r="U85" s="279"/>
    </row>
    <row r="86" spans="2:21" ht="15" customHeight="1" hidden="1">
      <c r="B86" s="263" t="s">
        <v>778</v>
      </c>
      <c r="C86" s="506" t="s">
        <v>779</v>
      </c>
      <c r="D86" s="506"/>
      <c r="E86" s="506"/>
      <c r="F86" s="506"/>
      <c r="G86" s="264">
        <v>0</v>
      </c>
      <c r="H86" s="264">
        <v>0</v>
      </c>
      <c r="I86" s="507">
        <v>0</v>
      </c>
      <c r="J86" s="507"/>
      <c r="K86" s="264">
        <v>0</v>
      </c>
      <c r="L86" s="264">
        <v>0</v>
      </c>
      <c r="M86" s="264">
        <v>0</v>
      </c>
      <c r="N86" s="264">
        <v>0</v>
      </c>
      <c r="O86" s="507">
        <v>0</v>
      </c>
      <c r="P86" s="507"/>
      <c r="Q86" s="507"/>
      <c r="R86" s="264">
        <v>107</v>
      </c>
      <c r="S86" s="264">
        <v>107</v>
      </c>
      <c r="T86" s="265">
        <v>-107</v>
      </c>
      <c r="U86" s="279"/>
    </row>
    <row r="87" spans="2:21" ht="15" customHeight="1" hidden="1">
      <c r="B87" s="263" t="s">
        <v>780</v>
      </c>
      <c r="C87" s="506" t="s">
        <v>781</v>
      </c>
      <c r="D87" s="506"/>
      <c r="E87" s="506"/>
      <c r="F87" s="506"/>
      <c r="G87" s="264">
        <v>0</v>
      </c>
      <c r="H87" s="264">
        <v>0</v>
      </c>
      <c r="I87" s="507">
        <v>0</v>
      </c>
      <c r="J87" s="507"/>
      <c r="K87" s="264">
        <v>0</v>
      </c>
      <c r="L87" s="264">
        <v>0</v>
      </c>
      <c r="M87" s="264">
        <v>0</v>
      </c>
      <c r="N87" s="264">
        <v>0</v>
      </c>
      <c r="O87" s="507">
        <v>0</v>
      </c>
      <c r="P87" s="507"/>
      <c r="Q87" s="507"/>
      <c r="R87" s="264">
        <v>107</v>
      </c>
      <c r="S87" s="264">
        <v>107</v>
      </c>
      <c r="T87" s="265">
        <v>-107</v>
      </c>
      <c r="U87" s="279"/>
    </row>
    <row r="88" spans="2:21" ht="15" customHeight="1" hidden="1">
      <c r="B88" s="263" t="s">
        <v>991</v>
      </c>
      <c r="C88" s="506" t="s">
        <v>992</v>
      </c>
      <c r="D88" s="506"/>
      <c r="E88" s="506"/>
      <c r="F88" s="506"/>
      <c r="G88" s="264">
        <v>0</v>
      </c>
      <c r="H88" s="264">
        <v>0</v>
      </c>
      <c r="I88" s="507">
        <v>0</v>
      </c>
      <c r="J88" s="507"/>
      <c r="K88" s="264">
        <v>0</v>
      </c>
      <c r="L88" s="264">
        <v>0</v>
      </c>
      <c r="M88" s="264">
        <v>0</v>
      </c>
      <c r="N88" s="264">
        <v>0</v>
      </c>
      <c r="O88" s="507">
        <v>0</v>
      </c>
      <c r="P88" s="507"/>
      <c r="Q88" s="507"/>
      <c r="R88" s="264">
        <v>2177</v>
      </c>
      <c r="S88" s="264">
        <v>2177</v>
      </c>
      <c r="T88" s="265">
        <v>-2177</v>
      </c>
      <c r="U88" s="279"/>
    </row>
    <row r="89" spans="2:21" ht="15" customHeight="1" hidden="1">
      <c r="B89" s="263" t="s">
        <v>993</v>
      </c>
      <c r="C89" s="506" t="s">
        <v>789</v>
      </c>
      <c r="D89" s="506"/>
      <c r="E89" s="506"/>
      <c r="F89" s="506"/>
      <c r="G89" s="264">
        <v>0</v>
      </c>
      <c r="H89" s="264">
        <v>0</v>
      </c>
      <c r="I89" s="507">
        <v>0</v>
      </c>
      <c r="J89" s="507"/>
      <c r="K89" s="264">
        <v>0</v>
      </c>
      <c r="L89" s="264">
        <v>0</v>
      </c>
      <c r="M89" s="264">
        <v>0</v>
      </c>
      <c r="N89" s="264">
        <v>0</v>
      </c>
      <c r="O89" s="507">
        <v>0</v>
      </c>
      <c r="P89" s="507"/>
      <c r="Q89" s="507"/>
      <c r="R89" s="264">
        <v>2177</v>
      </c>
      <c r="S89" s="264">
        <v>2177</v>
      </c>
      <c r="T89" s="265">
        <v>-2177</v>
      </c>
      <c r="U89" s="279"/>
    </row>
    <row r="90" spans="2:21" ht="15" customHeight="1" hidden="1">
      <c r="B90" s="263" t="s">
        <v>782</v>
      </c>
      <c r="C90" s="506" t="s">
        <v>783</v>
      </c>
      <c r="D90" s="506"/>
      <c r="E90" s="506"/>
      <c r="F90" s="506"/>
      <c r="G90" s="264">
        <v>0</v>
      </c>
      <c r="H90" s="264">
        <v>0</v>
      </c>
      <c r="I90" s="507">
        <v>0</v>
      </c>
      <c r="J90" s="507"/>
      <c r="K90" s="264">
        <v>0</v>
      </c>
      <c r="L90" s="264">
        <v>0</v>
      </c>
      <c r="M90" s="264">
        <v>0</v>
      </c>
      <c r="N90" s="264">
        <v>7932</v>
      </c>
      <c r="O90" s="507">
        <v>7932</v>
      </c>
      <c r="P90" s="507"/>
      <c r="Q90" s="507"/>
      <c r="R90" s="264">
        <v>0</v>
      </c>
      <c r="S90" s="264">
        <v>7932</v>
      </c>
      <c r="T90" s="265">
        <v>-7932</v>
      </c>
      <c r="U90" s="279"/>
    </row>
    <row r="91" spans="2:21" ht="15" customHeight="1" hidden="1">
      <c r="B91" s="263" t="s">
        <v>1020</v>
      </c>
      <c r="C91" s="506" t="s">
        <v>1021</v>
      </c>
      <c r="D91" s="506"/>
      <c r="E91" s="506"/>
      <c r="F91" s="506"/>
      <c r="G91" s="264">
        <v>0</v>
      </c>
      <c r="H91" s="264">
        <v>0</v>
      </c>
      <c r="I91" s="507">
        <v>0</v>
      </c>
      <c r="J91" s="507"/>
      <c r="K91" s="264">
        <v>0</v>
      </c>
      <c r="L91" s="264">
        <v>0</v>
      </c>
      <c r="M91" s="264">
        <v>0</v>
      </c>
      <c r="N91" s="264">
        <v>4432</v>
      </c>
      <c r="O91" s="507">
        <v>4432</v>
      </c>
      <c r="P91" s="507"/>
      <c r="Q91" s="507"/>
      <c r="R91" s="264">
        <v>0</v>
      </c>
      <c r="S91" s="264">
        <v>4432</v>
      </c>
      <c r="T91" s="265">
        <v>-4432</v>
      </c>
      <c r="U91" s="279"/>
    </row>
    <row r="92" spans="2:21" ht="15" customHeight="1" hidden="1">
      <c r="B92" s="263" t="s">
        <v>784</v>
      </c>
      <c r="C92" s="506" t="s">
        <v>785</v>
      </c>
      <c r="D92" s="506"/>
      <c r="E92" s="506"/>
      <c r="F92" s="506"/>
      <c r="G92" s="264">
        <v>0</v>
      </c>
      <c r="H92" s="264">
        <v>0</v>
      </c>
      <c r="I92" s="507">
        <v>0</v>
      </c>
      <c r="J92" s="507"/>
      <c r="K92" s="264">
        <v>0</v>
      </c>
      <c r="L92" s="264">
        <v>0</v>
      </c>
      <c r="M92" s="264">
        <v>0</v>
      </c>
      <c r="N92" s="264">
        <v>1500</v>
      </c>
      <c r="O92" s="507">
        <v>1500</v>
      </c>
      <c r="P92" s="507"/>
      <c r="Q92" s="507"/>
      <c r="R92" s="264">
        <v>0</v>
      </c>
      <c r="S92" s="264">
        <v>1500</v>
      </c>
      <c r="T92" s="265">
        <v>-1500</v>
      </c>
      <c r="U92" s="279"/>
    </row>
    <row r="93" spans="2:21" ht="15" customHeight="1" hidden="1">
      <c r="B93" s="263" t="s">
        <v>1044</v>
      </c>
      <c r="C93" s="506" t="s">
        <v>1045</v>
      </c>
      <c r="D93" s="506"/>
      <c r="E93" s="506"/>
      <c r="F93" s="506"/>
      <c r="G93" s="264">
        <v>0</v>
      </c>
      <c r="H93" s="264">
        <v>0</v>
      </c>
      <c r="I93" s="507">
        <v>0</v>
      </c>
      <c r="J93" s="507"/>
      <c r="K93" s="264">
        <v>0</v>
      </c>
      <c r="L93" s="264">
        <v>0</v>
      </c>
      <c r="M93" s="264">
        <v>0</v>
      </c>
      <c r="N93" s="264">
        <v>2000</v>
      </c>
      <c r="O93" s="507">
        <v>2000</v>
      </c>
      <c r="P93" s="507"/>
      <c r="Q93" s="507"/>
      <c r="R93" s="264">
        <v>0</v>
      </c>
      <c r="S93" s="264">
        <v>2000</v>
      </c>
      <c r="T93" s="265">
        <v>-2000</v>
      </c>
      <c r="U93" s="279"/>
    </row>
    <row r="94" spans="2:21" ht="15" customHeight="1" hidden="1">
      <c r="B94" s="263" t="s">
        <v>786</v>
      </c>
      <c r="C94" s="506" t="s">
        <v>787</v>
      </c>
      <c r="D94" s="506"/>
      <c r="E94" s="506"/>
      <c r="F94" s="506"/>
      <c r="G94" s="264">
        <v>0</v>
      </c>
      <c r="H94" s="264">
        <v>0</v>
      </c>
      <c r="I94" s="507">
        <v>0</v>
      </c>
      <c r="J94" s="507"/>
      <c r="K94" s="264">
        <v>0</v>
      </c>
      <c r="L94" s="264">
        <v>0</v>
      </c>
      <c r="M94" s="264">
        <v>0</v>
      </c>
      <c r="N94" s="264">
        <v>0</v>
      </c>
      <c r="O94" s="507">
        <v>0</v>
      </c>
      <c r="P94" s="507"/>
      <c r="Q94" s="507"/>
      <c r="R94" s="264">
        <v>6970</v>
      </c>
      <c r="S94" s="264">
        <v>6970</v>
      </c>
      <c r="T94" s="265">
        <v>-6970</v>
      </c>
      <c r="U94" s="279"/>
    </row>
    <row r="95" spans="2:21" ht="15" customHeight="1" hidden="1">
      <c r="B95" s="263" t="s">
        <v>994</v>
      </c>
      <c r="C95" s="506" t="s">
        <v>995</v>
      </c>
      <c r="D95" s="506"/>
      <c r="E95" s="506"/>
      <c r="F95" s="506"/>
      <c r="G95" s="264">
        <v>0</v>
      </c>
      <c r="H95" s="264">
        <v>0</v>
      </c>
      <c r="I95" s="507">
        <v>0</v>
      </c>
      <c r="J95" s="507"/>
      <c r="K95" s="264">
        <v>0</v>
      </c>
      <c r="L95" s="264">
        <v>0</v>
      </c>
      <c r="M95" s="264">
        <v>0</v>
      </c>
      <c r="N95" s="264">
        <v>0</v>
      </c>
      <c r="O95" s="507">
        <v>0</v>
      </c>
      <c r="P95" s="507"/>
      <c r="Q95" s="507"/>
      <c r="R95" s="264">
        <v>6970</v>
      </c>
      <c r="S95" s="264">
        <v>6970</v>
      </c>
      <c r="T95" s="265">
        <v>-6970</v>
      </c>
      <c r="U95" s="279"/>
    </row>
    <row r="96" spans="2:21" ht="15" customHeight="1" hidden="1">
      <c r="B96" s="263" t="s">
        <v>1063</v>
      </c>
      <c r="C96" s="506" t="s">
        <v>1054</v>
      </c>
      <c r="D96" s="506"/>
      <c r="E96" s="506"/>
      <c r="F96" s="506"/>
      <c r="G96" s="264">
        <v>0</v>
      </c>
      <c r="H96" s="264">
        <v>0</v>
      </c>
      <c r="I96" s="507">
        <v>0</v>
      </c>
      <c r="J96" s="507"/>
      <c r="K96" s="264">
        <v>0</v>
      </c>
      <c r="L96" s="264">
        <v>0</v>
      </c>
      <c r="M96" s="264">
        <v>0</v>
      </c>
      <c r="N96" s="264">
        <v>0</v>
      </c>
      <c r="O96" s="507">
        <v>0</v>
      </c>
      <c r="P96" s="507"/>
      <c r="Q96" s="507"/>
      <c r="R96" s="264">
        <v>373.42</v>
      </c>
      <c r="S96" s="264">
        <v>373.42</v>
      </c>
      <c r="T96" s="265">
        <v>-373.42</v>
      </c>
      <c r="U96" s="279"/>
    </row>
    <row r="97" spans="2:21" ht="15" customHeight="1" hidden="1">
      <c r="B97" s="263" t="s">
        <v>1064</v>
      </c>
      <c r="C97" s="506" t="s">
        <v>1065</v>
      </c>
      <c r="D97" s="506"/>
      <c r="E97" s="506"/>
      <c r="F97" s="506"/>
      <c r="G97" s="264">
        <v>0</v>
      </c>
      <c r="H97" s="264">
        <v>0</v>
      </c>
      <c r="I97" s="507">
        <v>0</v>
      </c>
      <c r="J97" s="507"/>
      <c r="K97" s="264">
        <v>0</v>
      </c>
      <c r="L97" s="264">
        <v>0</v>
      </c>
      <c r="M97" s="264">
        <v>0</v>
      </c>
      <c r="N97" s="264">
        <v>0</v>
      </c>
      <c r="O97" s="507">
        <v>0</v>
      </c>
      <c r="P97" s="507"/>
      <c r="Q97" s="507"/>
      <c r="R97" s="264">
        <v>373.42</v>
      </c>
      <c r="S97" s="264">
        <v>373.42</v>
      </c>
      <c r="T97" s="265">
        <v>-373.42</v>
      </c>
      <c r="U97" s="279"/>
    </row>
    <row r="98" spans="2:21" ht="15" customHeight="1" hidden="1">
      <c r="B98" s="263" t="s">
        <v>794</v>
      </c>
      <c r="C98" s="506" t="s">
        <v>682</v>
      </c>
      <c r="D98" s="506"/>
      <c r="E98" s="506"/>
      <c r="F98" s="506"/>
      <c r="G98" s="264">
        <v>0</v>
      </c>
      <c r="H98" s="264">
        <v>0</v>
      </c>
      <c r="I98" s="507">
        <v>0</v>
      </c>
      <c r="J98" s="507"/>
      <c r="K98" s="264">
        <v>0</v>
      </c>
      <c r="L98" s="264">
        <v>0</v>
      </c>
      <c r="M98" s="264">
        <v>0</v>
      </c>
      <c r="N98" s="264">
        <v>0</v>
      </c>
      <c r="O98" s="507">
        <v>0</v>
      </c>
      <c r="P98" s="507"/>
      <c r="Q98" s="507"/>
      <c r="R98" s="264">
        <v>139</v>
      </c>
      <c r="S98" s="264">
        <v>139</v>
      </c>
      <c r="T98" s="265">
        <v>-139</v>
      </c>
      <c r="U98" s="279"/>
    </row>
    <row r="99" spans="2:21" ht="15" customHeight="1" hidden="1">
      <c r="B99" s="263" t="s">
        <v>795</v>
      </c>
      <c r="C99" s="506" t="s">
        <v>779</v>
      </c>
      <c r="D99" s="506"/>
      <c r="E99" s="506"/>
      <c r="F99" s="506"/>
      <c r="G99" s="264">
        <v>0</v>
      </c>
      <c r="H99" s="264">
        <v>0</v>
      </c>
      <c r="I99" s="507">
        <v>0</v>
      </c>
      <c r="J99" s="507"/>
      <c r="K99" s="264">
        <v>0</v>
      </c>
      <c r="L99" s="264">
        <v>0</v>
      </c>
      <c r="M99" s="264">
        <v>0</v>
      </c>
      <c r="N99" s="264">
        <v>0</v>
      </c>
      <c r="O99" s="507">
        <v>0</v>
      </c>
      <c r="P99" s="507"/>
      <c r="Q99" s="507"/>
      <c r="R99" s="264">
        <v>139</v>
      </c>
      <c r="S99" s="264">
        <v>139</v>
      </c>
      <c r="T99" s="265">
        <v>-139</v>
      </c>
      <c r="U99" s="279"/>
    </row>
    <row r="100" spans="2:21" ht="15" customHeight="1" hidden="1">
      <c r="B100" s="263" t="s">
        <v>796</v>
      </c>
      <c r="C100" s="506" t="s">
        <v>797</v>
      </c>
      <c r="D100" s="506"/>
      <c r="E100" s="506"/>
      <c r="F100" s="506"/>
      <c r="G100" s="264">
        <v>0</v>
      </c>
      <c r="H100" s="264">
        <v>0</v>
      </c>
      <c r="I100" s="507">
        <v>0</v>
      </c>
      <c r="J100" s="507"/>
      <c r="K100" s="264">
        <v>0</v>
      </c>
      <c r="L100" s="264">
        <v>0</v>
      </c>
      <c r="M100" s="264">
        <v>0</v>
      </c>
      <c r="N100" s="264">
        <v>0</v>
      </c>
      <c r="O100" s="507">
        <v>0</v>
      </c>
      <c r="P100" s="507"/>
      <c r="Q100" s="507"/>
      <c r="R100" s="264">
        <v>139</v>
      </c>
      <c r="S100" s="264">
        <v>139</v>
      </c>
      <c r="T100" s="265">
        <v>-139</v>
      </c>
      <c r="U100" s="279"/>
    </row>
    <row r="101" spans="2:21" ht="15" customHeight="1" hidden="1">
      <c r="B101" s="263" t="s">
        <v>798</v>
      </c>
      <c r="C101" s="506" t="s">
        <v>799</v>
      </c>
      <c r="D101" s="506"/>
      <c r="E101" s="506"/>
      <c r="F101" s="506"/>
      <c r="G101" s="264">
        <v>2840000</v>
      </c>
      <c r="H101" s="264">
        <v>0</v>
      </c>
      <c r="I101" s="507">
        <v>0</v>
      </c>
      <c r="J101" s="507"/>
      <c r="K101" s="264">
        <v>0</v>
      </c>
      <c r="L101" s="264">
        <v>2840000</v>
      </c>
      <c r="M101" s="264">
        <v>0</v>
      </c>
      <c r="N101" s="264">
        <v>0</v>
      </c>
      <c r="O101" s="507">
        <v>0</v>
      </c>
      <c r="P101" s="507"/>
      <c r="Q101" s="507"/>
      <c r="R101" s="264">
        <v>0</v>
      </c>
      <c r="S101" s="264">
        <v>0</v>
      </c>
      <c r="T101" s="265">
        <v>2840000</v>
      </c>
      <c r="U101" s="279"/>
    </row>
    <row r="102" spans="2:21" ht="15" customHeight="1" hidden="1">
      <c r="B102" s="280" t="s">
        <v>800</v>
      </c>
      <c r="C102" s="506" t="s">
        <v>801</v>
      </c>
      <c r="D102" s="506"/>
      <c r="E102" s="506"/>
      <c r="F102" s="506"/>
      <c r="G102" s="264">
        <v>2830000</v>
      </c>
      <c r="H102" s="264">
        <v>0</v>
      </c>
      <c r="I102" s="507">
        <v>0</v>
      </c>
      <c r="J102" s="507"/>
      <c r="K102" s="264">
        <v>0</v>
      </c>
      <c r="L102" s="264">
        <v>2830000</v>
      </c>
      <c r="M102" s="264">
        <v>0</v>
      </c>
      <c r="N102" s="264">
        <v>0</v>
      </c>
      <c r="O102" s="507">
        <v>0</v>
      </c>
      <c r="P102" s="507"/>
      <c r="Q102" s="507"/>
      <c r="R102" s="264">
        <v>0</v>
      </c>
      <c r="S102" s="264">
        <v>0</v>
      </c>
      <c r="T102" s="265">
        <v>2830000</v>
      </c>
      <c r="U102" s="279"/>
    </row>
    <row r="103" spans="2:21" ht="15.75" customHeight="1" hidden="1">
      <c r="B103" s="281" t="s">
        <v>802</v>
      </c>
      <c r="C103" s="514" t="s">
        <v>803</v>
      </c>
      <c r="D103" s="514"/>
      <c r="E103" s="514"/>
      <c r="F103" s="514"/>
      <c r="G103" s="264">
        <v>10000</v>
      </c>
      <c r="H103" s="264">
        <v>0</v>
      </c>
      <c r="I103" s="507">
        <v>0</v>
      </c>
      <c r="J103" s="507"/>
      <c r="K103" s="264">
        <v>0</v>
      </c>
      <c r="L103" s="264">
        <v>10000</v>
      </c>
      <c r="M103" s="264">
        <v>0</v>
      </c>
      <c r="N103" s="264">
        <v>0</v>
      </c>
      <c r="O103" s="507">
        <v>0</v>
      </c>
      <c r="P103" s="507"/>
      <c r="Q103" s="507"/>
      <c r="R103" s="264">
        <v>0</v>
      </c>
      <c r="S103" s="264">
        <v>0</v>
      </c>
      <c r="T103" s="265">
        <v>10000</v>
      </c>
      <c r="U103" s="279"/>
    </row>
    <row r="104" spans="2:21" ht="15" customHeight="1" hidden="1">
      <c r="B104" s="215"/>
      <c r="C104" s="515" t="s">
        <v>804</v>
      </c>
      <c r="D104" s="515"/>
      <c r="E104" s="515"/>
      <c r="F104" s="515"/>
      <c r="G104" s="264">
        <v>153311000</v>
      </c>
      <c r="H104" s="264">
        <v>0</v>
      </c>
      <c r="I104" s="507">
        <v>0</v>
      </c>
      <c r="J104" s="507"/>
      <c r="K104" s="264">
        <v>0</v>
      </c>
      <c r="L104" s="264">
        <v>153311000</v>
      </c>
      <c r="M104" s="264">
        <v>232008.55</v>
      </c>
      <c r="N104" s="264">
        <v>299854.81</v>
      </c>
      <c r="O104" s="507">
        <v>531863.36</v>
      </c>
      <c r="P104" s="507"/>
      <c r="Q104" s="507"/>
      <c r="R104" s="264">
        <v>5211765.14</v>
      </c>
      <c r="S104" s="264">
        <v>5743628.5</v>
      </c>
      <c r="T104" s="265">
        <v>147567371.5</v>
      </c>
      <c r="U104" s="279"/>
    </row>
    <row r="105" spans="2:21" ht="15.75" customHeight="1" hidden="1">
      <c r="B105" s="215"/>
      <c r="C105" s="516" t="s">
        <v>805</v>
      </c>
      <c r="D105" s="516"/>
      <c r="E105" s="516"/>
      <c r="F105" s="516"/>
      <c r="G105" s="282">
        <v>153311000</v>
      </c>
      <c r="H105" s="282">
        <v>0</v>
      </c>
      <c r="I105" s="517">
        <v>0</v>
      </c>
      <c r="J105" s="517"/>
      <c r="K105" s="282">
        <v>0</v>
      </c>
      <c r="L105" s="282">
        <v>153311000</v>
      </c>
      <c r="M105" s="282">
        <v>232008.55</v>
      </c>
      <c r="N105" s="282">
        <v>299854.81</v>
      </c>
      <c r="O105" s="517">
        <v>531863.36</v>
      </c>
      <c r="P105" s="517"/>
      <c r="Q105" s="517"/>
      <c r="R105" s="282">
        <v>5211765.14</v>
      </c>
      <c r="S105" s="282">
        <v>5743628.5</v>
      </c>
      <c r="T105" s="283">
        <v>147567371.5</v>
      </c>
      <c r="U105" s="284"/>
    </row>
    <row r="106" spans="2:21" ht="15" customHeight="1" hidden="1">
      <c r="B106" s="474" t="s">
        <v>806</v>
      </c>
      <c r="C106" s="474"/>
      <c r="D106" s="474"/>
      <c r="E106" s="474"/>
      <c r="F106" s="474"/>
      <c r="G106" s="474"/>
      <c r="H106" s="474"/>
      <c r="I106" s="474"/>
      <c r="J106" s="474"/>
      <c r="K106" s="474"/>
      <c r="L106" s="474"/>
      <c r="M106" s="474"/>
      <c r="N106" s="474"/>
      <c r="O106" s="474"/>
      <c r="P106" s="474"/>
      <c r="Q106" s="474"/>
      <c r="R106" s="474"/>
      <c r="S106" s="474"/>
      <c r="T106" s="474"/>
      <c r="U106" s="219"/>
    </row>
    <row r="110" ht="15">
      <c r="S110" s="147"/>
    </row>
    <row r="111" ht="15">
      <c r="S111" s="147"/>
    </row>
    <row r="116" ht="15">
      <c r="S116" s="147"/>
    </row>
    <row r="117" ht="15">
      <c r="S117" s="147"/>
    </row>
    <row r="118" ht="15">
      <c r="S118" s="147"/>
    </row>
  </sheetData>
  <sheetProtection selectLockedCells="1" selectUnlockedCells="1"/>
  <mergeCells count="311">
    <mergeCell ref="B106:T106"/>
    <mergeCell ref="C104:F104"/>
    <mergeCell ref="I104:J104"/>
    <mergeCell ref="O104:Q104"/>
    <mergeCell ref="C105:F105"/>
    <mergeCell ref="I105:J105"/>
    <mergeCell ref="O105:Q105"/>
    <mergeCell ref="C102:F102"/>
    <mergeCell ref="I102:J102"/>
    <mergeCell ref="O102:Q102"/>
    <mergeCell ref="C103:F103"/>
    <mergeCell ref="I103:J103"/>
    <mergeCell ref="O103:Q103"/>
    <mergeCell ref="C100:F100"/>
    <mergeCell ref="I100:J100"/>
    <mergeCell ref="O100:Q100"/>
    <mergeCell ref="C101:F101"/>
    <mergeCell ref="I101:J101"/>
    <mergeCell ref="O101:Q101"/>
    <mergeCell ref="C98:F98"/>
    <mergeCell ref="I98:J98"/>
    <mergeCell ref="O98:Q98"/>
    <mergeCell ref="C99:F99"/>
    <mergeCell ref="I99:J99"/>
    <mergeCell ref="O99:Q99"/>
    <mergeCell ref="C96:F96"/>
    <mergeCell ref="I96:J96"/>
    <mergeCell ref="O96:Q96"/>
    <mergeCell ref="C97:F97"/>
    <mergeCell ref="I97:J97"/>
    <mergeCell ref="O97:Q97"/>
    <mergeCell ref="C94:F94"/>
    <mergeCell ref="I94:J94"/>
    <mergeCell ref="O94:Q94"/>
    <mergeCell ref="C95:F95"/>
    <mergeCell ref="I95:J95"/>
    <mergeCell ref="O95:Q95"/>
    <mergeCell ref="C92:F92"/>
    <mergeCell ref="I92:J92"/>
    <mergeCell ref="O92:Q92"/>
    <mergeCell ref="C93:F93"/>
    <mergeCell ref="I93:J93"/>
    <mergeCell ref="O93:Q93"/>
    <mergeCell ref="C90:F90"/>
    <mergeCell ref="I90:J90"/>
    <mergeCell ref="O90:Q90"/>
    <mergeCell ref="C91:F91"/>
    <mergeCell ref="I91:J91"/>
    <mergeCell ref="O91:Q91"/>
    <mergeCell ref="C88:F88"/>
    <mergeCell ref="I88:J88"/>
    <mergeCell ref="O88:Q88"/>
    <mergeCell ref="C89:F89"/>
    <mergeCell ref="I89:J89"/>
    <mergeCell ref="O89:Q89"/>
    <mergeCell ref="C86:F86"/>
    <mergeCell ref="I86:J86"/>
    <mergeCell ref="O86:Q86"/>
    <mergeCell ref="C87:F87"/>
    <mergeCell ref="I87:J87"/>
    <mergeCell ref="O87:Q87"/>
    <mergeCell ref="C84:F84"/>
    <mergeCell ref="I84:J84"/>
    <mergeCell ref="O84:Q84"/>
    <mergeCell ref="C85:F85"/>
    <mergeCell ref="I85:J85"/>
    <mergeCell ref="O85:Q85"/>
    <mergeCell ref="C82:F82"/>
    <mergeCell ref="I82:J82"/>
    <mergeCell ref="O82:Q82"/>
    <mergeCell ref="C83:F83"/>
    <mergeCell ref="I83:J83"/>
    <mergeCell ref="O83:Q83"/>
    <mergeCell ref="C80:F80"/>
    <mergeCell ref="I80:J80"/>
    <mergeCell ref="O80:Q80"/>
    <mergeCell ref="C81:F81"/>
    <mergeCell ref="I81:J81"/>
    <mergeCell ref="O81:Q81"/>
    <mergeCell ref="C78:F78"/>
    <mergeCell ref="I78:J78"/>
    <mergeCell ref="O78:Q78"/>
    <mergeCell ref="C79:F79"/>
    <mergeCell ref="I79:J79"/>
    <mergeCell ref="O79:Q79"/>
    <mergeCell ref="C76:F76"/>
    <mergeCell ref="I76:J76"/>
    <mergeCell ref="O76:Q76"/>
    <mergeCell ref="C77:F77"/>
    <mergeCell ref="I77:J77"/>
    <mergeCell ref="O77:Q77"/>
    <mergeCell ref="C74:F74"/>
    <mergeCell ref="I74:J74"/>
    <mergeCell ref="O74:Q74"/>
    <mergeCell ref="C75:F75"/>
    <mergeCell ref="I75:J75"/>
    <mergeCell ref="O75:Q75"/>
    <mergeCell ref="C72:F72"/>
    <mergeCell ref="I72:J72"/>
    <mergeCell ref="O72:Q72"/>
    <mergeCell ref="C73:F73"/>
    <mergeCell ref="I73:J73"/>
    <mergeCell ref="O73:Q73"/>
    <mergeCell ref="C70:F70"/>
    <mergeCell ref="I70:J70"/>
    <mergeCell ref="O70:Q70"/>
    <mergeCell ref="C71:F71"/>
    <mergeCell ref="I71:J71"/>
    <mergeCell ref="O71:Q71"/>
    <mergeCell ref="C68:F68"/>
    <mergeCell ref="I68:J68"/>
    <mergeCell ref="O68:Q68"/>
    <mergeCell ref="C69:F69"/>
    <mergeCell ref="I69:J69"/>
    <mergeCell ref="O69:Q69"/>
    <mergeCell ref="C66:F66"/>
    <mergeCell ref="I66:J66"/>
    <mergeCell ref="O66:Q66"/>
    <mergeCell ref="C67:F67"/>
    <mergeCell ref="I67:J67"/>
    <mergeCell ref="O67:Q67"/>
    <mergeCell ref="C64:F64"/>
    <mergeCell ref="I64:J64"/>
    <mergeCell ref="O64:Q64"/>
    <mergeCell ref="C65:F65"/>
    <mergeCell ref="I65:J65"/>
    <mergeCell ref="O65:Q65"/>
    <mergeCell ref="C62:F62"/>
    <mergeCell ref="I62:J62"/>
    <mergeCell ref="O62:Q62"/>
    <mergeCell ref="C63:F63"/>
    <mergeCell ref="I63:J63"/>
    <mergeCell ref="O63:Q63"/>
    <mergeCell ref="C60:F60"/>
    <mergeCell ref="I60:J60"/>
    <mergeCell ref="O60:Q60"/>
    <mergeCell ref="C61:F61"/>
    <mergeCell ref="I61:J61"/>
    <mergeCell ref="O61:Q61"/>
    <mergeCell ref="C58:F58"/>
    <mergeCell ref="I58:J58"/>
    <mergeCell ref="O58:Q58"/>
    <mergeCell ref="C59:F59"/>
    <mergeCell ref="I59:J59"/>
    <mergeCell ref="O59:Q59"/>
    <mergeCell ref="C56:F56"/>
    <mergeCell ref="I56:J56"/>
    <mergeCell ref="O56:Q56"/>
    <mergeCell ref="C57:F57"/>
    <mergeCell ref="I57:J57"/>
    <mergeCell ref="O57:Q57"/>
    <mergeCell ref="C54:F54"/>
    <mergeCell ref="I54:J54"/>
    <mergeCell ref="O54:Q54"/>
    <mergeCell ref="C55:F55"/>
    <mergeCell ref="I55:J55"/>
    <mergeCell ref="O55:Q55"/>
    <mergeCell ref="C52:F52"/>
    <mergeCell ref="I52:J52"/>
    <mergeCell ref="O52:Q52"/>
    <mergeCell ref="C53:F53"/>
    <mergeCell ref="I53:J53"/>
    <mergeCell ref="O53:Q53"/>
    <mergeCell ref="C50:F50"/>
    <mergeCell ref="I50:J50"/>
    <mergeCell ref="O50:Q50"/>
    <mergeCell ref="C51:F51"/>
    <mergeCell ref="I51:J51"/>
    <mergeCell ref="O51:Q51"/>
    <mergeCell ref="C48:F48"/>
    <mergeCell ref="I48:J48"/>
    <mergeCell ref="O48:Q48"/>
    <mergeCell ref="C49:F49"/>
    <mergeCell ref="I49:J49"/>
    <mergeCell ref="O49:Q49"/>
    <mergeCell ref="C46:F46"/>
    <mergeCell ref="I46:J46"/>
    <mergeCell ref="O46:Q46"/>
    <mergeCell ref="C47:F47"/>
    <mergeCell ref="I47:J47"/>
    <mergeCell ref="O47:Q47"/>
    <mergeCell ref="C44:F44"/>
    <mergeCell ref="I44:J44"/>
    <mergeCell ref="O44:Q44"/>
    <mergeCell ref="C45:F45"/>
    <mergeCell ref="I45:J45"/>
    <mergeCell ref="O45:Q45"/>
    <mergeCell ref="C42:F42"/>
    <mergeCell ref="I42:J42"/>
    <mergeCell ref="O42:Q42"/>
    <mergeCell ref="C43:F43"/>
    <mergeCell ref="I43:J43"/>
    <mergeCell ref="O43:Q43"/>
    <mergeCell ref="C40:F40"/>
    <mergeCell ref="I40:J40"/>
    <mergeCell ref="O40:Q40"/>
    <mergeCell ref="C41:F41"/>
    <mergeCell ref="I41:J41"/>
    <mergeCell ref="O41:Q41"/>
    <mergeCell ref="C38:F38"/>
    <mergeCell ref="I38:J38"/>
    <mergeCell ref="O38:Q38"/>
    <mergeCell ref="C39:F39"/>
    <mergeCell ref="I39:J39"/>
    <mergeCell ref="O39:Q39"/>
    <mergeCell ref="C36:F36"/>
    <mergeCell ref="I36:J36"/>
    <mergeCell ref="O36:Q36"/>
    <mergeCell ref="C37:F37"/>
    <mergeCell ref="I37:J37"/>
    <mergeCell ref="O37:Q37"/>
    <mergeCell ref="C34:F34"/>
    <mergeCell ref="I34:J34"/>
    <mergeCell ref="O34:Q34"/>
    <mergeCell ref="C35:F35"/>
    <mergeCell ref="I35:J35"/>
    <mergeCell ref="O35:Q35"/>
    <mergeCell ref="C32:F32"/>
    <mergeCell ref="I32:J32"/>
    <mergeCell ref="O32:Q32"/>
    <mergeCell ref="C33:F33"/>
    <mergeCell ref="I33:J33"/>
    <mergeCell ref="O33:Q33"/>
    <mergeCell ref="C30:F30"/>
    <mergeCell ref="I30:J30"/>
    <mergeCell ref="O30:Q30"/>
    <mergeCell ref="C31:F31"/>
    <mergeCell ref="I31:J31"/>
    <mergeCell ref="O31:Q31"/>
    <mergeCell ref="C28:F28"/>
    <mergeCell ref="I28:J28"/>
    <mergeCell ref="O28:Q28"/>
    <mergeCell ref="C29:F29"/>
    <mergeCell ref="I29:J29"/>
    <mergeCell ref="O29:Q29"/>
    <mergeCell ref="C26:F26"/>
    <mergeCell ref="I26:J26"/>
    <mergeCell ref="O26:Q26"/>
    <mergeCell ref="C27:F27"/>
    <mergeCell ref="I27:J27"/>
    <mergeCell ref="O27:Q27"/>
    <mergeCell ref="C24:F24"/>
    <mergeCell ref="I24:J24"/>
    <mergeCell ref="O24:Q24"/>
    <mergeCell ref="C25:F25"/>
    <mergeCell ref="I25:J25"/>
    <mergeCell ref="O25:Q25"/>
    <mergeCell ref="C22:F22"/>
    <mergeCell ref="I22:J22"/>
    <mergeCell ref="O22:Q22"/>
    <mergeCell ref="C23:F23"/>
    <mergeCell ref="I23:J23"/>
    <mergeCell ref="O23:Q23"/>
    <mergeCell ref="C20:F20"/>
    <mergeCell ref="I20:J20"/>
    <mergeCell ref="O20:Q20"/>
    <mergeCell ref="C21:F21"/>
    <mergeCell ref="I21:J21"/>
    <mergeCell ref="O21:Q21"/>
    <mergeCell ref="C18:F18"/>
    <mergeCell ref="I18:J18"/>
    <mergeCell ref="O18:Q18"/>
    <mergeCell ref="C19:F19"/>
    <mergeCell ref="I19:J19"/>
    <mergeCell ref="O19:Q19"/>
    <mergeCell ref="C16:F16"/>
    <mergeCell ref="I16:J16"/>
    <mergeCell ref="O16:Q16"/>
    <mergeCell ref="C17:F17"/>
    <mergeCell ref="I17:J17"/>
    <mergeCell ref="O17:Q17"/>
    <mergeCell ref="C14:F14"/>
    <mergeCell ref="I14:J14"/>
    <mergeCell ref="O14:Q14"/>
    <mergeCell ref="C15:F15"/>
    <mergeCell ref="I15:J15"/>
    <mergeCell ref="O15:Q15"/>
    <mergeCell ref="C12:F12"/>
    <mergeCell ref="I12:J12"/>
    <mergeCell ref="O12:Q12"/>
    <mergeCell ref="C13:F13"/>
    <mergeCell ref="I13:J13"/>
    <mergeCell ref="O13:Q13"/>
    <mergeCell ref="C10:F10"/>
    <mergeCell ref="I10:J10"/>
    <mergeCell ref="O10:Q10"/>
    <mergeCell ref="C11:F11"/>
    <mergeCell ref="I11:J11"/>
    <mergeCell ref="O11:Q11"/>
    <mergeCell ref="L8:L9"/>
    <mergeCell ref="M8:Q8"/>
    <mergeCell ref="R8:R9"/>
    <mergeCell ref="S8:S9"/>
    <mergeCell ref="I9:J9"/>
    <mergeCell ref="O9:Q9"/>
    <mergeCell ref="B6:I6"/>
    <mergeCell ref="J6:U6"/>
    <mergeCell ref="B7:B9"/>
    <mergeCell ref="C7:F9"/>
    <mergeCell ref="G7:L7"/>
    <mergeCell ref="M7:S7"/>
    <mergeCell ref="T7:T9"/>
    <mergeCell ref="U7:U9"/>
    <mergeCell ref="G8:J8"/>
    <mergeCell ref="K8:K9"/>
    <mergeCell ref="B1:U1"/>
    <mergeCell ref="B2:U2"/>
    <mergeCell ref="B3:U3"/>
    <mergeCell ref="B4:U4"/>
    <mergeCell ref="B5:C5"/>
    <mergeCell ref="D5:U5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1"/>
  </sheetPr>
  <dimension ref="B1:T24"/>
  <sheetViews>
    <sheetView zoomScalePageLayoutView="0" workbookViewId="0" topLeftCell="A7">
      <selection activeCell="T17" sqref="T17"/>
    </sheetView>
  </sheetViews>
  <sheetFormatPr defaultColWidth="8.7109375" defaultRowHeight="15" customHeight="1"/>
  <cols>
    <col min="1" max="1" width="3.00390625" style="4" customWidth="1"/>
    <col min="2" max="2" width="10.7109375" style="4" customWidth="1"/>
    <col min="3" max="3" width="0.13671875" style="4" customWidth="1"/>
    <col min="4" max="4" width="2.28125" style="4" customWidth="1"/>
    <col min="5" max="5" width="1.28515625" style="4" customWidth="1"/>
    <col min="6" max="6" width="60.7109375" style="4" customWidth="1"/>
    <col min="7" max="8" width="8.7109375" style="4" hidden="1" customWidth="1"/>
    <col min="9" max="9" width="14.57421875" style="4" hidden="1" customWidth="1"/>
    <col min="10" max="10" width="2.28125" style="4" hidden="1" customWidth="1"/>
    <col min="11" max="11" width="7.7109375" style="4" hidden="1" customWidth="1"/>
    <col min="12" max="14" width="8.7109375" style="4" hidden="1" customWidth="1"/>
    <col min="15" max="15" width="8.28125" style="4" hidden="1" customWidth="1"/>
    <col min="16" max="16" width="0.9921875" style="4" hidden="1" customWidth="1"/>
    <col min="17" max="17" width="7.7109375" style="4" hidden="1" customWidth="1"/>
    <col min="18" max="18" width="45.7109375" style="4" customWidth="1"/>
    <col min="19" max="19" width="8.7109375" style="4" hidden="1" customWidth="1"/>
    <col min="20" max="20" width="24.7109375" style="4" customWidth="1"/>
    <col min="21" max="16384" width="8.7109375" style="4" customWidth="1"/>
  </cols>
  <sheetData>
    <row r="1" spans="2:19" ht="15" customHeight="1">
      <c r="B1" s="150"/>
      <c r="C1" s="150"/>
      <c r="D1" s="150"/>
      <c r="E1" s="150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0"/>
      <c r="Q1" s="150"/>
      <c r="R1" s="150"/>
      <c r="S1" s="150"/>
    </row>
    <row r="2" spans="2:20" ht="24" customHeight="1">
      <c r="B2" s="421" t="s">
        <v>636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</row>
    <row r="3" spans="2:20" ht="42" customHeight="1">
      <c r="B3" s="518" t="s">
        <v>807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</row>
    <row r="4" spans="2:19" ht="8.25" customHeight="1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</row>
    <row r="5" spans="2:20" ht="15.75" customHeight="1">
      <c r="B5" s="519" t="s">
        <v>808</v>
      </c>
      <c r="C5" s="519"/>
      <c r="D5" s="520" t="s">
        <v>1066</v>
      </c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  <c r="Q5" s="520"/>
      <c r="R5" s="520"/>
      <c r="S5" s="520"/>
      <c r="T5" s="520"/>
    </row>
    <row r="6" spans="2:20" ht="31.5" customHeight="1">
      <c r="B6" s="519" t="s">
        <v>810</v>
      </c>
      <c r="C6" s="519"/>
      <c r="D6" s="519"/>
      <c r="E6" s="519"/>
      <c r="F6" s="519"/>
      <c r="G6" s="519"/>
      <c r="H6" s="519"/>
      <c r="I6" s="519"/>
      <c r="J6" s="519"/>
      <c r="K6" s="519" t="s">
        <v>810</v>
      </c>
      <c r="L6" s="519"/>
      <c r="M6" s="519"/>
      <c r="N6" s="519"/>
      <c r="O6" s="519"/>
      <c r="P6" s="519"/>
      <c r="Q6" s="519"/>
      <c r="R6" s="519"/>
      <c r="S6" s="519"/>
      <c r="T6" s="519"/>
    </row>
    <row r="7" spans="2:20" ht="14.25" customHeight="1">
      <c r="B7" s="521" t="s">
        <v>641</v>
      </c>
      <c r="C7" s="521" t="s">
        <v>642</v>
      </c>
      <c r="D7" s="521"/>
      <c r="E7" s="521"/>
      <c r="F7" s="521"/>
      <c r="G7" s="521" t="s">
        <v>643</v>
      </c>
      <c r="H7" s="521"/>
      <c r="I7" s="521"/>
      <c r="J7" s="521"/>
      <c r="K7" s="521"/>
      <c r="L7" s="521"/>
      <c r="M7" s="521" t="s">
        <v>644</v>
      </c>
      <c r="N7" s="521"/>
      <c r="O7" s="521"/>
      <c r="P7" s="521"/>
      <c r="Q7" s="521"/>
      <c r="R7" s="521"/>
      <c r="S7" s="521" t="s">
        <v>645</v>
      </c>
      <c r="T7" s="521" t="s">
        <v>10</v>
      </c>
    </row>
    <row r="8" spans="2:20" ht="15" customHeight="1">
      <c r="B8" s="521"/>
      <c r="C8" s="521"/>
      <c r="D8" s="521"/>
      <c r="E8" s="521"/>
      <c r="F8" s="521"/>
      <c r="G8" s="521" t="s">
        <v>646</v>
      </c>
      <c r="H8" s="521"/>
      <c r="I8" s="521"/>
      <c r="J8" s="522" t="s">
        <v>811</v>
      </c>
      <c r="K8" s="522"/>
      <c r="L8" s="521" t="s">
        <v>648</v>
      </c>
      <c r="M8" s="521" t="s">
        <v>649</v>
      </c>
      <c r="N8" s="521"/>
      <c r="O8" s="521"/>
      <c r="P8" s="521" t="s">
        <v>650</v>
      </c>
      <c r="Q8" s="521"/>
      <c r="R8" s="521" t="s">
        <v>651</v>
      </c>
      <c r="S8" s="521"/>
      <c r="T8" s="521"/>
    </row>
    <row r="9" spans="2:20" ht="21" customHeight="1">
      <c r="B9" s="521"/>
      <c r="C9" s="521"/>
      <c r="D9" s="521"/>
      <c r="E9" s="521"/>
      <c r="F9" s="521"/>
      <c r="G9" s="285" t="s">
        <v>812</v>
      </c>
      <c r="H9" s="285" t="s">
        <v>813</v>
      </c>
      <c r="I9" s="285" t="s">
        <v>814</v>
      </c>
      <c r="J9" s="522"/>
      <c r="K9" s="522"/>
      <c r="L9" s="521"/>
      <c r="M9" s="285" t="s">
        <v>815</v>
      </c>
      <c r="N9" s="285" t="s">
        <v>816</v>
      </c>
      <c r="O9" s="285" t="s">
        <v>817</v>
      </c>
      <c r="P9" s="521"/>
      <c r="Q9" s="521"/>
      <c r="R9" s="521"/>
      <c r="S9" s="521"/>
      <c r="T9" s="521"/>
    </row>
    <row r="10" spans="2:20" ht="18" customHeight="1">
      <c r="B10" s="286" t="s">
        <v>906</v>
      </c>
      <c r="C10" s="523" t="s">
        <v>907</v>
      </c>
      <c r="D10" s="523"/>
      <c r="E10" s="523"/>
      <c r="F10" s="523"/>
      <c r="G10" s="287"/>
      <c r="H10" s="287"/>
      <c r="I10" s="287"/>
      <c r="J10" s="524"/>
      <c r="K10" s="524"/>
      <c r="L10" s="287"/>
      <c r="M10" s="287"/>
      <c r="N10" s="287"/>
      <c r="O10" s="288"/>
      <c r="P10" s="524"/>
      <c r="Q10" s="524"/>
      <c r="R10" s="287"/>
      <c r="S10" s="287"/>
      <c r="T10" s="289"/>
    </row>
    <row r="11" spans="2:20" ht="12" customHeight="1">
      <c r="B11" s="290" t="s">
        <v>908</v>
      </c>
      <c r="C11" s="525" t="s">
        <v>653</v>
      </c>
      <c r="D11" s="525"/>
      <c r="E11" s="525"/>
      <c r="F11" s="525"/>
      <c r="G11" s="264">
        <v>10010000</v>
      </c>
      <c r="H11" s="264">
        <v>0</v>
      </c>
      <c r="I11" s="264">
        <v>0</v>
      </c>
      <c r="J11" s="507">
        <v>0</v>
      </c>
      <c r="K11" s="507"/>
      <c r="L11" s="264">
        <f>SUM(G11:K11)</f>
        <v>10010000</v>
      </c>
      <c r="M11" s="264">
        <v>0</v>
      </c>
      <c r="N11" s="264">
        <v>0</v>
      </c>
      <c r="O11" s="264">
        <v>0</v>
      </c>
      <c r="P11" s="507">
        <v>0</v>
      </c>
      <c r="Q11" s="507"/>
      <c r="R11" s="264">
        <v>0</v>
      </c>
      <c r="S11" s="264">
        <v>9010000</v>
      </c>
      <c r="T11" s="292">
        <f>R11</f>
        <v>0</v>
      </c>
    </row>
    <row r="12" spans="2:20" ht="12" customHeight="1">
      <c r="B12" s="293" t="s">
        <v>885</v>
      </c>
      <c r="C12" s="526" t="s">
        <v>822</v>
      </c>
      <c r="D12" s="526"/>
      <c r="E12" s="526"/>
      <c r="F12" s="526"/>
      <c r="G12" s="268">
        <v>0</v>
      </c>
      <c r="H12" s="268">
        <v>0</v>
      </c>
      <c r="I12" s="268">
        <v>0</v>
      </c>
      <c r="J12" s="509">
        <v>0</v>
      </c>
      <c r="K12" s="509"/>
      <c r="L12" s="268">
        <v>0</v>
      </c>
      <c r="M12" s="268">
        <v>0</v>
      </c>
      <c r="N12" s="268">
        <v>0</v>
      </c>
      <c r="O12" s="268">
        <f aca="true" t="shared" si="0" ref="O12:O22">SUM(M12:N12)</f>
        <v>0</v>
      </c>
      <c r="P12" s="509">
        <v>50737.69</v>
      </c>
      <c r="Q12" s="509"/>
      <c r="R12" s="268">
        <f aca="true" t="shared" si="1" ref="R12:R17">P12</f>
        <v>50737.69</v>
      </c>
      <c r="S12" s="268">
        <v>-13689.5</v>
      </c>
      <c r="T12" s="294">
        <f>R12-'Memória de Cálculo'!E14</f>
        <v>0</v>
      </c>
    </row>
    <row r="13" spans="2:20" ht="12" customHeight="1">
      <c r="B13" s="293" t="s">
        <v>879</v>
      </c>
      <c r="C13" s="526" t="s">
        <v>824</v>
      </c>
      <c r="D13" s="526"/>
      <c r="E13" s="526"/>
      <c r="F13" s="526"/>
      <c r="G13" s="268">
        <v>0</v>
      </c>
      <c r="H13" s="268">
        <v>0</v>
      </c>
      <c r="I13" s="268">
        <v>0</v>
      </c>
      <c r="J13" s="509">
        <v>0</v>
      </c>
      <c r="K13" s="509"/>
      <c r="L13" s="268">
        <v>0</v>
      </c>
      <c r="M13" s="268">
        <v>0</v>
      </c>
      <c r="N13" s="268">
        <v>0</v>
      </c>
      <c r="O13" s="268">
        <f t="shared" si="0"/>
        <v>0</v>
      </c>
      <c r="P13" s="509">
        <v>121309.38</v>
      </c>
      <c r="Q13" s="509"/>
      <c r="R13" s="268">
        <f t="shared" si="1"/>
        <v>121309.38</v>
      </c>
      <c r="S13" s="268">
        <v>-121309.38</v>
      </c>
      <c r="T13" s="294">
        <f>R13-'Memória de Cálculo'!E30</f>
        <v>0</v>
      </c>
    </row>
    <row r="14" spans="2:20" ht="12" customHeight="1">
      <c r="B14" s="293" t="s">
        <v>827</v>
      </c>
      <c r="C14" s="526" t="s">
        <v>826</v>
      </c>
      <c r="D14" s="526"/>
      <c r="E14" s="526"/>
      <c r="F14" s="526"/>
      <c r="G14" s="268">
        <v>0</v>
      </c>
      <c r="H14" s="268">
        <v>0</v>
      </c>
      <c r="I14" s="268">
        <v>0</v>
      </c>
      <c r="J14" s="509">
        <v>0</v>
      </c>
      <c r="K14" s="509"/>
      <c r="L14" s="268">
        <v>0</v>
      </c>
      <c r="M14" s="268">
        <v>0</v>
      </c>
      <c r="N14" s="268">
        <v>0</v>
      </c>
      <c r="O14" s="268">
        <f t="shared" si="0"/>
        <v>0</v>
      </c>
      <c r="P14" s="509">
        <v>282712.26</v>
      </c>
      <c r="Q14" s="509"/>
      <c r="R14" s="268">
        <f t="shared" si="1"/>
        <v>282712.26</v>
      </c>
      <c r="S14" s="268">
        <v>-282502.67</v>
      </c>
      <c r="T14" s="294">
        <f>R14-'Memória de Cálculo'!E46</f>
        <v>0</v>
      </c>
    </row>
    <row r="15" spans="2:20" ht="12" customHeight="1">
      <c r="B15" s="293" t="s">
        <v>904</v>
      </c>
      <c r="C15" s="526" t="s">
        <v>829</v>
      </c>
      <c r="D15" s="526"/>
      <c r="E15" s="526"/>
      <c r="F15" s="526"/>
      <c r="G15" s="268">
        <v>0</v>
      </c>
      <c r="H15" s="268">
        <v>0</v>
      </c>
      <c r="I15" s="268">
        <v>0</v>
      </c>
      <c r="J15" s="509">
        <v>0</v>
      </c>
      <c r="K15" s="509"/>
      <c r="L15" s="268">
        <v>0</v>
      </c>
      <c r="M15" s="268">
        <v>0</v>
      </c>
      <c r="N15" s="268">
        <v>0</v>
      </c>
      <c r="O15" s="268">
        <f t="shared" si="0"/>
        <v>0</v>
      </c>
      <c r="P15" s="509">
        <v>6653.51</v>
      </c>
      <c r="Q15" s="509"/>
      <c r="R15" s="268">
        <f t="shared" si="1"/>
        <v>6653.51</v>
      </c>
      <c r="S15" s="268">
        <v>-6653.51</v>
      </c>
      <c r="T15" s="294" t="e">
        <f>R15-'Memória de Cálculo'!#REF!</f>
        <v>#REF!</v>
      </c>
    </row>
    <row r="16" spans="2:20" ht="12" customHeight="1">
      <c r="B16" s="293" t="s">
        <v>886</v>
      </c>
      <c r="C16" s="526" t="s">
        <v>833</v>
      </c>
      <c r="D16" s="526"/>
      <c r="E16" s="526"/>
      <c r="F16" s="526"/>
      <c r="G16" s="268">
        <v>0</v>
      </c>
      <c r="H16" s="268">
        <v>0</v>
      </c>
      <c r="I16" s="268">
        <v>0</v>
      </c>
      <c r="J16" s="509">
        <v>0</v>
      </c>
      <c r="K16" s="509"/>
      <c r="L16" s="268">
        <v>0</v>
      </c>
      <c r="M16" s="268">
        <v>0</v>
      </c>
      <c r="N16" s="268">
        <v>0</v>
      </c>
      <c r="O16" s="268">
        <f t="shared" si="0"/>
        <v>0</v>
      </c>
      <c r="P16" s="509">
        <v>95636.86</v>
      </c>
      <c r="Q16" s="509"/>
      <c r="R16" s="268">
        <f t="shared" si="1"/>
        <v>95636.86</v>
      </c>
      <c r="S16" s="268">
        <v>-90421.72</v>
      </c>
      <c r="T16" s="294">
        <f>R16-'Memória de Cálculo'!E78</f>
        <v>0</v>
      </c>
    </row>
    <row r="17" spans="2:20" ht="12" customHeight="1">
      <c r="B17" s="295" t="s">
        <v>836</v>
      </c>
      <c r="C17" s="527" t="s">
        <v>835</v>
      </c>
      <c r="D17" s="527"/>
      <c r="E17" s="527"/>
      <c r="F17" s="527"/>
      <c r="G17" s="260">
        <v>0</v>
      </c>
      <c r="H17" s="260">
        <v>0</v>
      </c>
      <c r="I17" s="260">
        <v>0</v>
      </c>
      <c r="J17" s="505">
        <v>0</v>
      </c>
      <c r="K17" s="505"/>
      <c r="L17" s="260">
        <v>0</v>
      </c>
      <c r="M17" s="260">
        <v>0</v>
      </c>
      <c r="N17" s="260">
        <v>0</v>
      </c>
      <c r="O17" s="260">
        <f t="shared" si="0"/>
        <v>0</v>
      </c>
      <c r="P17" s="505">
        <v>88636.67</v>
      </c>
      <c r="Q17" s="505"/>
      <c r="R17" s="260">
        <f t="shared" si="1"/>
        <v>88636.67</v>
      </c>
      <c r="S17" s="260">
        <v>9099.79</v>
      </c>
      <c r="T17" s="296">
        <f>R17-'Memória de Cálculo'!E94</f>
        <v>0</v>
      </c>
    </row>
    <row r="18" spans="2:20" ht="12" customHeight="1">
      <c r="B18" s="293" t="s">
        <v>887</v>
      </c>
      <c r="C18" s="526" t="s">
        <v>838</v>
      </c>
      <c r="D18" s="526"/>
      <c r="E18" s="526"/>
      <c r="F18" s="526"/>
      <c r="G18" s="268">
        <v>0</v>
      </c>
      <c r="H18" s="268">
        <v>0</v>
      </c>
      <c r="I18" s="268">
        <v>0</v>
      </c>
      <c r="J18" s="509">
        <v>0</v>
      </c>
      <c r="K18" s="509"/>
      <c r="L18" s="268">
        <v>0</v>
      </c>
      <c r="M18" s="268">
        <v>24725.21</v>
      </c>
      <c r="N18" s="268">
        <v>0</v>
      </c>
      <c r="O18" s="268">
        <f t="shared" si="0"/>
        <v>24725.21</v>
      </c>
      <c r="P18" s="509">
        <v>0</v>
      </c>
      <c r="Q18" s="509"/>
      <c r="R18" s="268">
        <f>O18</f>
        <v>24725.21</v>
      </c>
      <c r="S18" s="268">
        <v>-24745.88</v>
      </c>
      <c r="T18" s="294">
        <f>R18-'Memória de Cálculo'!E110</f>
        <v>0</v>
      </c>
    </row>
    <row r="19" spans="2:20" ht="12" customHeight="1">
      <c r="B19" s="290" t="s">
        <v>890</v>
      </c>
      <c r="C19" s="525" t="s">
        <v>844</v>
      </c>
      <c r="D19" s="525"/>
      <c r="E19" s="525"/>
      <c r="F19" s="525"/>
      <c r="G19" s="264">
        <v>0</v>
      </c>
      <c r="H19" s="264">
        <v>0</v>
      </c>
      <c r="I19" s="264">
        <v>0</v>
      </c>
      <c r="J19" s="507">
        <v>0</v>
      </c>
      <c r="K19" s="507"/>
      <c r="L19" s="264">
        <v>0</v>
      </c>
      <c r="M19" s="264">
        <v>0</v>
      </c>
      <c r="N19" s="264">
        <v>0</v>
      </c>
      <c r="O19" s="264">
        <f t="shared" si="0"/>
        <v>0</v>
      </c>
      <c r="P19" s="507">
        <v>12978.92</v>
      </c>
      <c r="Q19" s="507"/>
      <c r="R19" s="264">
        <f>P19</f>
        <v>12978.92</v>
      </c>
      <c r="S19" s="264">
        <v>-12363.97</v>
      </c>
      <c r="T19" s="292">
        <f>R19-'Memória de Cálculo'!E134</f>
        <v>0</v>
      </c>
    </row>
    <row r="20" spans="2:20" ht="12" customHeight="1">
      <c r="B20" s="290" t="s">
        <v>891</v>
      </c>
      <c r="C20" s="525" t="s">
        <v>848</v>
      </c>
      <c r="D20" s="525"/>
      <c r="E20" s="525"/>
      <c r="F20" s="525"/>
      <c r="G20" s="264">
        <v>0</v>
      </c>
      <c r="H20" s="264">
        <v>0</v>
      </c>
      <c r="I20" s="264">
        <v>0</v>
      </c>
      <c r="J20" s="507">
        <v>0</v>
      </c>
      <c r="K20" s="507"/>
      <c r="L20" s="264">
        <v>0</v>
      </c>
      <c r="M20" s="264">
        <v>0</v>
      </c>
      <c r="N20" s="264">
        <v>0</v>
      </c>
      <c r="O20" s="264">
        <f t="shared" si="0"/>
        <v>0</v>
      </c>
      <c r="P20" s="507">
        <v>2875.66</v>
      </c>
      <c r="Q20" s="507"/>
      <c r="R20" s="264">
        <f>P20</f>
        <v>2875.66</v>
      </c>
      <c r="S20" s="264">
        <v>-2664.54</v>
      </c>
      <c r="T20" s="292">
        <f>R20-'Memória de Cálculo'!E150</f>
        <v>0</v>
      </c>
    </row>
    <row r="21" spans="2:20" ht="12" customHeight="1">
      <c r="B21" s="297" t="s">
        <v>849</v>
      </c>
      <c r="C21" s="528" t="s">
        <v>850</v>
      </c>
      <c r="D21" s="528"/>
      <c r="E21" s="528"/>
      <c r="F21" s="528"/>
      <c r="G21" s="298">
        <v>0</v>
      </c>
      <c r="H21" s="298">
        <v>0</v>
      </c>
      <c r="I21" s="298">
        <v>0</v>
      </c>
      <c r="J21" s="529">
        <v>0</v>
      </c>
      <c r="K21" s="529"/>
      <c r="L21" s="298">
        <v>0</v>
      </c>
      <c r="M21" s="298">
        <v>0</v>
      </c>
      <c r="N21" s="298">
        <v>0</v>
      </c>
      <c r="O21" s="298">
        <f t="shared" si="0"/>
        <v>0</v>
      </c>
      <c r="P21" s="529">
        <v>2316.72</v>
      </c>
      <c r="Q21" s="529"/>
      <c r="R21" s="298">
        <f>P21</f>
        <v>2316.72</v>
      </c>
      <c r="S21" s="298">
        <v>0</v>
      </c>
      <c r="T21" s="299">
        <f>R21-'Memória de Cálculo'!E166</f>
        <v>0</v>
      </c>
    </row>
    <row r="22" spans="2:20" ht="12" customHeight="1">
      <c r="B22" s="300" t="s">
        <v>892</v>
      </c>
      <c r="C22" s="530" t="s">
        <v>852</v>
      </c>
      <c r="D22" s="530"/>
      <c r="E22" s="530"/>
      <c r="F22" s="530"/>
      <c r="G22" s="264">
        <v>0</v>
      </c>
      <c r="H22" s="264">
        <v>0</v>
      </c>
      <c r="I22" s="264">
        <v>0</v>
      </c>
      <c r="J22" s="507">
        <v>0</v>
      </c>
      <c r="K22" s="507"/>
      <c r="L22" s="264">
        <v>0</v>
      </c>
      <c r="M22" s="264">
        <v>286.43</v>
      </c>
      <c r="N22" s="264">
        <v>0</v>
      </c>
      <c r="O22" s="264">
        <f t="shared" si="0"/>
        <v>286.43</v>
      </c>
      <c r="P22" s="507">
        <v>0</v>
      </c>
      <c r="Q22" s="507"/>
      <c r="R22" s="264">
        <f>O22</f>
        <v>286.43</v>
      </c>
      <c r="S22" s="264">
        <v>-278.81</v>
      </c>
      <c r="T22" s="292">
        <f>R22-'Memória de Cálculo'!E182</f>
        <v>0</v>
      </c>
    </row>
    <row r="23" spans="2:20" ht="15" customHeight="1">
      <c r="B23" s="301"/>
      <c r="C23" s="531" t="s">
        <v>855</v>
      </c>
      <c r="D23" s="531"/>
      <c r="E23" s="531"/>
      <c r="F23" s="531"/>
      <c r="G23" s="272">
        <f>SUM(G11:G22)</f>
        <v>10010000</v>
      </c>
      <c r="H23" s="272">
        <f>SUM(H11:H22)</f>
        <v>0</v>
      </c>
      <c r="I23" s="272">
        <f>SUM(I11:I22)</f>
        <v>0</v>
      </c>
      <c r="J23" s="511">
        <f>SUM(J11:K22)</f>
        <v>0</v>
      </c>
      <c r="K23" s="511"/>
      <c r="L23" s="272">
        <f>SUM(L11:L22)</f>
        <v>10010000</v>
      </c>
      <c r="M23" s="272">
        <f>SUM(M11:M22)</f>
        <v>25011.64</v>
      </c>
      <c r="N23" s="272">
        <f>SUM(N11:N22)</f>
        <v>0</v>
      </c>
      <c r="O23" s="272">
        <f>SUM(O11:O22)</f>
        <v>25011.64</v>
      </c>
      <c r="P23" s="511">
        <f>SUM(P11:Q22)</f>
        <v>663857.6700000002</v>
      </c>
      <c r="Q23" s="511"/>
      <c r="R23" s="272">
        <f>SUM(R11:R22)</f>
        <v>688869.3100000002</v>
      </c>
      <c r="S23" s="272">
        <f>SUM(S11:S22)</f>
        <v>8464469.809999997</v>
      </c>
      <c r="T23" s="302" t="e">
        <f>SUM(T11:T22)</f>
        <v>#REF!</v>
      </c>
    </row>
    <row r="24" ht="15" customHeight="1">
      <c r="B24" s="303"/>
    </row>
  </sheetData>
  <sheetProtection selectLockedCells="1" selectUnlockedCells="1"/>
  <mergeCells count="60">
    <mergeCell ref="C22:F22"/>
    <mergeCell ref="J22:K22"/>
    <mergeCell ref="P22:Q22"/>
    <mergeCell ref="C23:F23"/>
    <mergeCell ref="J23:K23"/>
    <mergeCell ref="P23:Q23"/>
    <mergeCell ref="C20:F20"/>
    <mergeCell ref="J20:K20"/>
    <mergeCell ref="P20:Q20"/>
    <mergeCell ref="C21:F21"/>
    <mergeCell ref="J21:K21"/>
    <mergeCell ref="P21:Q21"/>
    <mergeCell ref="C18:F18"/>
    <mergeCell ref="J18:K18"/>
    <mergeCell ref="P18:Q18"/>
    <mergeCell ref="C19:F19"/>
    <mergeCell ref="J19:K19"/>
    <mergeCell ref="P19:Q19"/>
    <mergeCell ref="C16:F16"/>
    <mergeCell ref="J16:K16"/>
    <mergeCell ref="P16:Q16"/>
    <mergeCell ref="C17:F17"/>
    <mergeCell ref="J17:K17"/>
    <mergeCell ref="P17:Q17"/>
    <mergeCell ref="C14:F14"/>
    <mergeCell ref="J14:K14"/>
    <mergeCell ref="P14:Q14"/>
    <mergeCell ref="C15:F15"/>
    <mergeCell ref="J15:K15"/>
    <mergeCell ref="P15:Q15"/>
    <mergeCell ref="C12:F12"/>
    <mergeCell ref="J12:K12"/>
    <mergeCell ref="P12:Q12"/>
    <mergeCell ref="C13:F13"/>
    <mergeCell ref="J13:K13"/>
    <mergeCell ref="P13:Q13"/>
    <mergeCell ref="P8:Q9"/>
    <mergeCell ref="R8:R9"/>
    <mergeCell ref="C10:F10"/>
    <mergeCell ref="J10:K10"/>
    <mergeCell ref="P10:Q10"/>
    <mergeCell ref="C11:F11"/>
    <mergeCell ref="J11:K11"/>
    <mergeCell ref="P11:Q11"/>
    <mergeCell ref="B7:B9"/>
    <mergeCell ref="C7:F9"/>
    <mergeCell ref="G7:L7"/>
    <mergeCell ref="M7:R7"/>
    <mergeCell ref="S7:S9"/>
    <mergeCell ref="T7:T9"/>
    <mergeCell ref="G8:I8"/>
    <mergeCell ref="J8:K9"/>
    <mergeCell ref="L8:L9"/>
    <mergeCell ref="M8:O8"/>
    <mergeCell ref="B2:T2"/>
    <mergeCell ref="B3:T3"/>
    <mergeCell ref="B5:C5"/>
    <mergeCell ref="D5:T5"/>
    <mergeCell ref="B6:J6"/>
    <mergeCell ref="K6:T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1"/>
  </sheetPr>
  <dimension ref="B1:U124"/>
  <sheetViews>
    <sheetView zoomScalePageLayoutView="0" workbookViewId="0" topLeftCell="A1">
      <selection activeCell="C50" sqref="C50"/>
    </sheetView>
  </sheetViews>
  <sheetFormatPr defaultColWidth="9.140625" defaultRowHeight="15"/>
  <cols>
    <col min="1" max="1" width="2.7109375" style="4" customWidth="1"/>
    <col min="2" max="2" width="12.7109375" style="4" customWidth="1"/>
    <col min="3" max="5" width="9.140625" style="4" customWidth="1"/>
    <col min="6" max="6" width="36.7109375" style="4" customWidth="1"/>
    <col min="7" max="7" width="10.7109375" style="4" hidden="1" customWidth="1"/>
    <col min="8" max="18" width="9.140625" style="4" hidden="1" customWidth="1"/>
    <col min="19" max="19" width="52.7109375" style="4" customWidth="1"/>
    <col min="20" max="20" width="10.7109375" style="4" hidden="1" customWidth="1"/>
    <col min="21" max="21" width="21.7109375" style="4" customWidth="1"/>
    <col min="22" max="16384" width="9.140625" style="4" customWidth="1"/>
  </cols>
  <sheetData>
    <row r="1" spans="2:21" ht="15"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</row>
    <row r="2" spans="2:21" ht="24" customHeight="1">
      <c r="B2" s="493" t="s">
        <v>636</v>
      </c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</row>
    <row r="3" spans="2:21" ht="42" customHeight="1">
      <c r="B3" s="494" t="s">
        <v>942</v>
      </c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</row>
    <row r="4" spans="2:21" ht="9" customHeight="1"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</row>
    <row r="5" spans="2:21" ht="15.75" customHeight="1">
      <c r="B5" s="495" t="s">
        <v>808</v>
      </c>
      <c r="C5" s="495"/>
      <c r="D5" s="495" t="s">
        <v>1067</v>
      </c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95"/>
      <c r="R5" s="495"/>
      <c r="S5" s="495"/>
      <c r="T5" s="495"/>
      <c r="U5" s="495"/>
    </row>
    <row r="6" spans="2:21" ht="15.75" customHeight="1">
      <c r="B6" s="495" t="s">
        <v>639</v>
      </c>
      <c r="C6" s="495"/>
      <c r="D6" s="495"/>
      <c r="E6" s="495"/>
      <c r="F6" s="495"/>
      <c r="G6" s="495"/>
      <c r="H6" s="495"/>
      <c r="I6" s="495"/>
      <c r="J6" s="495" t="s">
        <v>640</v>
      </c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</row>
    <row r="7" spans="2:21" ht="15.75" customHeight="1">
      <c r="B7" s="533" t="s">
        <v>641</v>
      </c>
      <c r="C7" s="533" t="s">
        <v>642</v>
      </c>
      <c r="D7" s="533"/>
      <c r="E7" s="533"/>
      <c r="F7" s="533"/>
      <c r="G7" s="498" t="s">
        <v>643</v>
      </c>
      <c r="H7" s="498"/>
      <c r="I7" s="498"/>
      <c r="J7" s="498"/>
      <c r="K7" s="498"/>
      <c r="L7" s="498"/>
      <c r="M7" s="534" t="s">
        <v>644</v>
      </c>
      <c r="N7" s="534"/>
      <c r="O7" s="534"/>
      <c r="P7" s="534"/>
      <c r="Q7" s="534"/>
      <c r="R7" s="534"/>
      <c r="S7" s="534"/>
      <c r="T7" s="533" t="s">
        <v>645</v>
      </c>
      <c r="U7" s="535" t="s">
        <v>10</v>
      </c>
    </row>
    <row r="8" spans="2:21" ht="15.75" customHeight="1">
      <c r="B8" s="533"/>
      <c r="C8" s="533"/>
      <c r="D8" s="533"/>
      <c r="E8" s="533"/>
      <c r="F8" s="533"/>
      <c r="G8" s="498" t="s">
        <v>646</v>
      </c>
      <c r="H8" s="498"/>
      <c r="I8" s="498"/>
      <c r="J8" s="498"/>
      <c r="K8" s="500" t="s">
        <v>945</v>
      </c>
      <c r="L8" s="533" t="s">
        <v>648</v>
      </c>
      <c r="M8" s="498" t="s">
        <v>649</v>
      </c>
      <c r="N8" s="498"/>
      <c r="O8" s="498"/>
      <c r="P8" s="498"/>
      <c r="Q8" s="498"/>
      <c r="R8" s="533" t="s">
        <v>650</v>
      </c>
      <c r="S8" s="533" t="s">
        <v>651</v>
      </c>
      <c r="T8" s="533"/>
      <c r="U8" s="535"/>
    </row>
    <row r="9" spans="2:21" ht="25.5" customHeight="1">
      <c r="B9" s="533"/>
      <c r="C9" s="533"/>
      <c r="D9" s="533"/>
      <c r="E9" s="533"/>
      <c r="F9" s="533"/>
      <c r="G9" s="304" t="s">
        <v>812</v>
      </c>
      <c r="H9" s="304" t="s">
        <v>813</v>
      </c>
      <c r="I9" s="533" t="s">
        <v>814</v>
      </c>
      <c r="J9" s="533"/>
      <c r="K9" s="500"/>
      <c r="L9" s="533"/>
      <c r="M9" s="304" t="s">
        <v>815</v>
      </c>
      <c r="N9" s="304" t="s">
        <v>816</v>
      </c>
      <c r="O9" s="533" t="s">
        <v>817</v>
      </c>
      <c r="P9" s="533"/>
      <c r="Q9" s="533"/>
      <c r="R9" s="533"/>
      <c r="S9" s="533"/>
      <c r="T9" s="533"/>
      <c r="U9" s="535"/>
    </row>
    <row r="10" spans="2:21" ht="15" customHeight="1">
      <c r="B10" s="255" t="s">
        <v>946</v>
      </c>
      <c r="C10" s="502" t="s">
        <v>652</v>
      </c>
      <c r="D10" s="502"/>
      <c r="E10" s="502"/>
      <c r="F10" s="502"/>
      <c r="G10" s="256">
        <v>150471000</v>
      </c>
      <c r="H10" s="256">
        <v>0</v>
      </c>
      <c r="I10" s="503">
        <v>0</v>
      </c>
      <c r="J10" s="503"/>
      <c r="K10" s="256">
        <v>0</v>
      </c>
      <c r="L10" s="256">
        <v>150471000</v>
      </c>
      <c r="M10" s="256">
        <v>12747.9</v>
      </c>
      <c r="N10" s="256">
        <v>4351915.33</v>
      </c>
      <c r="O10" s="503">
        <v>4364663.23</v>
      </c>
      <c r="P10" s="503"/>
      <c r="Q10" s="503"/>
      <c r="R10" s="256">
        <v>5499365.3</v>
      </c>
      <c r="S10" s="256">
        <v>9864028.53</v>
      </c>
      <c r="T10" s="256">
        <v>140606971.47</v>
      </c>
      <c r="U10" s="305"/>
    </row>
    <row r="11" spans="2:21" ht="15" customHeight="1">
      <c r="B11" s="259" t="s">
        <v>947</v>
      </c>
      <c r="C11" s="504" t="s">
        <v>653</v>
      </c>
      <c r="D11" s="504"/>
      <c r="E11" s="504"/>
      <c r="F11" s="504"/>
      <c r="G11" s="260">
        <v>134207000</v>
      </c>
      <c r="H11" s="260">
        <v>0</v>
      </c>
      <c r="I11" s="505">
        <v>0</v>
      </c>
      <c r="J11" s="505"/>
      <c r="K11" s="260">
        <v>0</v>
      </c>
      <c r="L11" s="260">
        <v>134207000</v>
      </c>
      <c r="M11" s="260">
        <v>-3868.7</v>
      </c>
      <c r="N11" s="260">
        <v>-3015.66</v>
      </c>
      <c r="O11" s="505">
        <v>-6884.36</v>
      </c>
      <c r="P11" s="505"/>
      <c r="Q11" s="505"/>
      <c r="R11" s="260">
        <v>4919600.45</v>
      </c>
      <c r="S11" s="260">
        <v>4912716.09</v>
      </c>
      <c r="T11" s="260">
        <v>129294283.91</v>
      </c>
      <c r="U11" s="262">
        <f>S11-S13-S32-S37-S41-S46-S49</f>
        <v>0</v>
      </c>
    </row>
    <row r="12" spans="2:21" ht="15" customHeight="1">
      <c r="B12" s="263" t="s">
        <v>948</v>
      </c>
      <c r="C12" s="506" t="s">
        <v>654</v>
      </c>
      <c r="D12" s="506"/>
      <c r="E12" s="506"/>
      <c r="F12" s="506"/>
      <c r="G12" s="264">
        <v>0</v>
      </c>
      <c r="H12" s="264">
        <v>0</v>
      </c>
      <c r="I12" s="507">
        <v>0</v>
      </c>
      <c r="J12" s="507"/>
      <c r="K12" s="264">
        <v>0</v>
      </c>
      <c r="L12" s="264">
        <v>0</v>
      </c>
      <c r="M12" s="264">
        <v>-3868.7</v>
      </c>
      <c r="N12" s="264">
        <v>-3015.66</v>
      </c>
      <c r="O12" s="507">
        <v>-6884.36</v>
      </c>
      <c r="P12" s="507"/>
      <c r="Q12" s="507"/>
      <c r="R12" s="264">
        <v>4399197.37</v>
      </c>
      <c r="S12" s="264">
        <v>4392313.01</v>
      </c>
      <c r="T12" s="264">
        <v>-4392313.01</v>
      </c>
      <c r="U12" s="279"/>
    </row>
    <row r="13" spans="2:21" ht="15" customHeight="1">
      <c r="B13" s="259" t="s">
        <v>949</v>
      </c>
      <c r="C13" s="504" t="s">
        <v>655</v>
      </c>
      <c r="D13" s="504"/>
      <c r="E13" s="504"/>
      <c r="F13" s="504"/>
      <c r="G13" s="260">
        <v>0</v>
      </c>
      <c r="H13" s="260">
        <v>0</v>
      </c>
      <c r="I13" s="505">
        <v>0</v>
      </c>
      <c r="J13" s="505"/>
      <c r="K13" s="260">
        <v>0</v>
      </c>
      <c r="L13" s="260">
        <v>0</v>
      </c>
      <c r="M13" s="260">
        <v>2494.5</v>
      </c>
      <c r="N13" s="260">
        <v>0</v>
      </c>
      <c r="O13" s="505">
        <v>2494.5</v>
      </c>
      <c r="P13" s="505"/>
      <c r="Q13" s="505"/>
      <c r="R13" s="260">
        <v>3887206.05</v>
      </c>
      <c r="S13" s="260">
        <v>3889700.55</v>
      </c>
      <c r="T13" s="260">
        <v>-3889700.55</v>
      </c>
      <c r="U13" s="262">
        <f>S13-S14-S15-S16-S17-S18-S19-S20-S21-S22-S23-S24-S25-S26-S27-S28-S29-S30-S31</f>
        <v>-3.346940502524376E-10</v>
      </c>
    </row>
    <row r="14" spans="2:21" ht="15" customHeight="1">
      <c r="B14" s="267" t="s">
        <v>950</v>
      </c>
      <c r="C14" s="508" t="s">
        <v>656</v>
      </c>
      <c r="D14" s="508"/>
      <c r="E14" s="508"/>
      <c r="F14" s="508"/>
      <c r="G14" s="268">
        <v>0</v>
      </c>
      <c r="H14" s="268">
        <v>0</v>
      </c>
      <c r="I14" s="509">
        <v>0</v>
      </c>
      <c r="J14" s="509"/>
      <c r="K14" s="268">
        <v>0</v>
      </c>
      <c r="L14" s="268">
        <v>0</v>
      </c>
      <c r="M14" s="268">
        <v>0</v>
      </c>
      <c r="N14" s="268">
        <v>0</v>
      </c>
      <c r="O14" s="509">
        <v>0</v>
      </c>
      <c r="P14" s="509"/>
      <c r="Q14" s="509"/>
      <c r="R14" s="268">
        <v>261372.7</v>
      </c>
      <c r="S14" s="268">
        <v>261372.7</v>
      </c>
      <c r="T14" s="268">
        <v>-261372.7</v>
      </c>
      <c r="U14" s="270">
        <f>'DPE - Fevereiro 2021'!S14-'Memória de Cálculo'!E200-'Memória de Cálculo'!E201</f>
        <v>0</v>
      </c>
    </row>
    <row r="15" spans="2:21" ht="15" customHeight="1">
      <c r="B15" s="267" t="s">
        <v>951</v>
      </c>
      <c r="C15" s="508" t="s">
        <v>657</v>
      </c>
      <c r="D15" s="508"/>
      <c r="E15" s="508"/>
      <c r="F15" s="508"/>
      <c r="G15" s="268">
        <v>0</v>
      </c>
      <c r="H15" s="268">
        <v>0</v>
      </c>
      <c r="I15" s="509">
        <v>0</v>
      </c>
      <c r="J15" s="509"/>
      <c r="K15" s="268">
        <v>0</v>
      </c>
      <c r="L15" s="268">
        <v>0</v>
      </c>
      <c r="M15" s="268">
        <v>0</v>
      </c>
      <c r="N15" s="268">
        <v>0</v>
      </c>
      <c r="O15" s="509">
        <v>0</v>
      </c>
      <c r="P15" s="509"/>
      <c r="Q15" s="509"/>
      <c r="R15" s="268">
        <v>40408.46</v>
      </c>
      <c r="S15" s="268">
        <v>40408.46</v>
      </c>
      <c r="T15" s="268">
        <v>-40408.46</v>
      </c>
      <c r="U15" s="270">
        <f>S15-'Memória de Cálculo'!E229-'Memória de Cálculo'!E230</f>
        <v>0</v>
      </c>
    </row>
    <row r="16" spans="2:21" ht="15" customHeight="1">
      <c r="B16" s="267" t="s">
        <v>952</v>
      </c>
      <c r="C16" s="508" t="s">
        <v>658</v>
      </c>
      <c r="D16" s="508"/>
      <c r="E16" s="508"/>
      <c r="F16" s="508"/>
      <c r="G16" s="268">
        <v>0</v>
      </c>
      <c r="H16" s="268">
        <v>0</v>
      </c>
      <c r="I16" s="509">
        <v>0</v>
      </c>
      <c r="J16" s="509"/>
      <c r="K16" s="268">
        <v>0</v>
      </c>
      <c r="L16" s="268">
        <v>0</v>
      </c>
      <c r="M16" s="268">
        <v>0</v>
      </c>
      <c r="N16" s="268">
        <v>0</v>
      </c>
      <c r="O16" s="509">
        <v>0</v>
      </c>
      <c r="P16" s="509"/>
      <c r="Q16" s="509"/>
      <c r="R16" s="268">
        <v>180824.53</v>
      </c>
      <c r="S16" s="268">
        <v>180824.53</v>
      </c>
      <c r="T16" s="268">
        <v>-180824.53</v>
      </c>
      <c r="U16" s="270">
        <f>S16-'Memória de Cálculo'!E257-'Memória de Cálculo'!E258</f>
        <v>0</v>
      </c>
    </row>
    <row r="17" spans="2:21" ht="15" customHeight="1">
      <c r="B17" s="267" t="s">
        <v>953</v>
      </c>
      <c r="C17" s="508" t="s">
        <v>659</v>
      </c>
      <c r="D17" s="508"/>
      <c r="E17" s="508"/>
      <c r="F17" s="508"/>
      <c r="G17" s="268">
        <v>0</v>
      </c>
      <c r="H17" s="268">
        <v>0</v>
      </c>
      <c r="I17" s="509">
        <v>0</v>
      </c>
      <c r="J17" s="509"/>
      <c r="K17" s="268">
        <v>0</v>
      </c>
      <c r="L17" s="268">
        <v>0</v>
      </c>
      <c r="M17" s="268">
        <v>0</v>
      </c>
      <c r="N17" s="268">
        <v>0</v>
      </c>
      <c r="O17" s="509">
        <v>0</v>
      </c>
      <c r="P17" s="509"/>
      <c r="Q17" s="509"/>
      <c r="R17" s="268">
        <v>998</v>
      </c>
      <c r="S17" s="268">
        <v>998</v>
      </c>
      <c r="T17" s="268">
        <v>-998</v>
      </c>
      <c r="U17" s="270">
        <f>S17-'Memória de Cálculo'!E284</f>
        <v>0</v>
      </c>
    </row>
    <row r="18" spans="2:21" ht="15" customHeight="1">
      <c r="B18" s="267" t="s">
        <v>954</v>
      </c>
      <c r="C18" s="508" t="s">
        <v>660</v>
      </c>
      <c r="D18" s="508"/>
      <c r="E18" s="508"/>
      <c r="F18" s="508"/>
      <c r="G18" s="268">
        <v>0</v>
      </c>
      <c r="H18" s="268">
        <v>0</v>
      </c>
      <c r="I18" s="509">
        <v>0</v>
      </c>
      <c r="J18" s="509"/>
      <c r="K18" s="268">
        <v>0</v>
      </c>
      <c r="L18" s="268">
        <v>0</v>
      </c>
      <c r="M18" s="268">
        <v>0</v>
      </c>
      <c r="N18" s="268">
        <v>0</v>
      </c>
      <c r="O18" s="509">
        <v>0</v>
      </c>
      <c r="P18" s="509"/>
      <c r="Q18" s="509"/>
      <c r="R18" s="268">
        <v>1303729.1</v>
      </c>
      <c r="S18" s="268">
        <v>1303729.1</v>
      </c>
      <c r="T18" s="268">
        <v>-1303729.1</v>
      </c>
      <c r="U18" s="270">
        <f>S18-'Memória de Cálculo'!E301-'Memória de Cálculo'!E302</f>
        <v>0</v>
      </c>
    </row>
    <row r="19" spans="2:21" ht="15" customHeight="1">
      <c r="B19" s="267" t="s">
        <v>955</v>
      </c>
      <c r="C19" s="508" t="s">
        <v>661</v>
      </c>
      <c r="D19" s="508"/>
      <c r="E19" s="508"/>
      <c r="F19" s="508"/>
      <c r="G19" s="268">
        <v>0</v>
      </c>
      <c r="H19" s="268">
        <v>0</v>
      </c>
      <c r="I19" s="509">
        <v>0</v>
      </c>
      <c r="J19" s="509"/>
      <c r="K19" s="268">
        <v>0</v>
      </c>
      <c r="L19" s="268">
        <v>0</v>
      </c>
      <c r="M19" s="268">
        <v>0</v>
      </c>
      <c r="N19" s="268">
        <v>0</v>
      </c>
      <c r="O19" s="509">
        <v>0</v>
      </c>
      <c r="P19" s="509"/>
      <c r="Q19" s="509"/>
      <c r="R19" s="268">
        <v>771729.06</v>
      </c>
      <c r="S19" s="268">
        <v>771729.06</v>
      </c>
      <c r="T19" s="268">
        <v>-771729.06</v>
      </c>
      <c r="U19" s="270">
        <f>S19-'Memória de Cálculo'!E329-'Memória de Cálculo'!E330</f>
        <v>0</v>
      </c>
    </row>
    <row r="20" spans="2:21" ht="15" customHeight="1">
      <c r="B20" s="267" t="s">
        <v>956</v>
      </c>
      <c r="C20" s="508" t="s">
        <v>662</v>
      </c>
      <c r="D20" s="508"/>
      <c r="E20" s="508"/>
      <c r="F20" s="508"/>
      <c r="G20" s="268">
        <v>0</v>
      </c>
      <c r="H20" s="268">
        <v>0</v>
      </c>
      <c r="I20" s="509">
        <v>0</v>
      </c>
      <c r="J20" s="509"/>
      <c r="K20" s="268">
        <v>0</v>
      </c>
      <c r="L20" s="268">
        <v>0</v>
      </c>
      <c r="M20" s="268">
        <v>0</v>
      </c>
      <c r="N20" s="268">
        <v>0</v>
      </c>
      <c r="O20" s="509">
        <v>0</v>
      </c>
      <c r="P20" s="509"/>
      <c r="Q20" s="509"/>
      <c r="R20" s="268">
        <v>761968.43</v>
      </c>
      <c r="S20" s="268">
        <v>761968.43</v>
      </c>
      <c r="T20" s="268">
        <v>-761968.43</v>
      </c>
      <c r="U20" s="270">
        <f>S20-'Memória de Cálculo'!E359</f>
        <v>0</v>
      </c>
    </row>
    <row r="21" spans="2:21" ht="15" customHeight="1">
      <c r="B21" s="267" t="s">
        <v>957</v>
      </c>
      <c r="C21" s="508" t="s">
        <v>663</v>
      </c>
      <c r="D21" s="508"/>
      <c r="E21" s="508"/>
      <c r="F21" s="508"/>
      <c r="G21" s="268">
        <v>0</v>
      </c>
      <c r="H21" s="268">
        <v>0</v>
      </c>
      <c r="I21" s="509">
        <v>0</v>
      </c>
      <c r="J21" s="509"/>
      <c r="K21" s="268">
        <v>0</v>
      </c>
      <c r="L21" s="268">
        <v>0</v>
      </c>
      <c r="M21" s="268">
        <v>0</v>
      </c>
      <c r="N21" s="268">
        <v>0</v>
      </c>
      <c r="O21" s="509">
        <v>0</v>
      </c>
      <c r="P21" s="509"/>
      <c r="Q21" s="509"/>
      <c r="R21" s="268">
        <v>240032.38</v>
      </c>
      <c r="S21" s="268">
        <v>240032.38</v>
      </c>
      <c r="T21" s="268">
        <v>-240032.38</v>
      </c>
      <c r="U21" s="270">
        <f>S21-'Memória de Cálculo'!E376-'Memória de Cálculo'!E377</f>
        <v>0</v>
      </c>
    </row>
    <row r="22" spans="2:21" ht="15" customHeight="1">
      <c r="B22" s="267" t="s">
        <v>958</v>
      </c>
      <c r="C22" s="508" t="s">
        <v>664</v>
      </c>
      <c r="D22" s="508"/>
      <c r="E22" s="508"/>
      <c r="F22" s="508"/>
      <c r="G22" s="268">
        <v>0</v>
      </c>
      <c r="H22" s="268">
        <v>0</v>
      </c>
      <c r="I22" s="509">
        <v>0</v>
      </c>
      <c r="J22" s="509"/>
      <c r="K22" s="268">
        <v>0</v>
      </c>
      <c r="L22" s="268">
        <v>0</v>
      </c>
      <c r="M22" s="268">
        <v>8.41</v>
      </c>
      <c r="N22" s="268">
        <v>0</v>
      </c>
      <c r="O22" s="509">
        <v>8.41</v>
      </c>
      <c r="P22" s="509"/>
      <c r="Q22" s="509"/>
      <c r="R22" s="268">
        <v>26503.25</v>
      </c>
      <c r="S22" s="268">
        <v>26511.66</v>
      </c>
      <c r="T22" s="268">
        <v>-26511.66</v>
      </c>
      <c r="U22" s="270">
        <f>S22-'Memória de Cálculo'!E405-'Memória de Cálculo'!E406</f>
        <v>0</v>
      </c>
    </row>
    <row r="23" spans="2:21" ht="15" customHeight="1">
      <c r="B23" s="267" t="s">
        <v>959</v>
      </c>
      <c r="C23" s="508" t="s">
        <v>665</v>
      </c>
      <c r="D23" s="508"/>
      <c r="E23" s="508"/>
      <c r="F23" s="508"/>
      <c r="G23" s="268">
        <v>0</v>
      </c>
      <c r="H23" s="268">
        <v>0</v>
      </c>
      <c r="I23" s="509">
        <v>0</v>
      </c>
      <c r="J23" s="509"/>
      <c r="K23" s="268">
        <v>0</v>
      </c>
      <c r="L23" s="268">
        <v>0</v>
      </c>
      <c r="M23" s="268">
        <v>0</v>
      </c>
      <c r="N23" s="268">
        <v>0</v>
      </c>
      <c r="O23" s="509">
        <v>0</v>
      </c>
      <c r="P23" s="509"/>
      <c r="Q23" s="509"/>
      <c r="R23" s="268">
        <v>1579.28</v>
      </c>
      <c r="S23" s="268">
        <v>1579.28</v>
      </c>
      <c r="T23" s="268">
        <v>-1579.28</v>
      </c>
      <c r="U23" s="270">
        <f>S23-'Memória de Cálculo'!E436-'Memória de Cálculo'!E437</f>
        <v>0</v>
      </c>
    </row>
    <row r="24" spans="2:21" ht="15" customHeight="1">
      <c r="B24" s="267" t="s">
        <v>960</v>
      </c>
      <c r="C24" s="508" t="s">
        <v>961</v>
      </c>
      <c r="D24" s="508"/>
      <c r="E24" s="508"/>
      <c r="F24" s="508"/>
      <c r="G24" s="268">
        <v>0</v>
      </c>
      <c r="H24" s="268">
        <v>0</v>
      </c>
      <c r="I24" s="509">
        <v>0</v>
      </c>
      <c r="J24" s="509"/>
      <c r="K24" s="268">
        <v>0</v>
      </c>
      <c r="L24" s="268">
        <v>0</v>
      </c>
      <c r="M24" s="268">
        <v>0</v>
      </c>
      <c r="N24" s="268">
        <v>0</v>
      </c>
      <c r="O24" s="509">
        <v>0</v>
      </c>
      <c r="P24" s="509"/>
      <c r="Q24" s="509"/>
      <c r="R24" s="268">
        <v>1234.83</v>
      </c>
      <c r="S24" s="268">
        <v>1234.83</v>
      </c>
      <c r="T24" s="268">
        <v>-1234.83</v>
      </c>
      <c r="U24" s="270">
        <f>S24-'Memória de Cálculo'!E462</f>
        <v>0</v>
      </c>
    </row>
    <row r="25" spans="2:21" ht="15" customHeight="1">
      <c r="B25" s="267" t="s">
        <v>962</v>
      </c>
      <c r="C25" s="508" t="s">
        <v>666</v>
      </c>
      <c r="D25" s="508"/>
      <c r="E25" s="508"/>
      <c r="F25" s="508"/>
      <c r="G25" s="268">
        <v>0</v>
      </c>
      <c r="H25" s="268">
        <v>0</v>
      </c>
      <c r="I25" s="509">
        <v>0</v>
      </c>
      <c r="J25" s="509"/>
      <c r="K25" s="268">
        <v>0</v>
      </c>
      <c r="L25" s="268">
        <v>0</v>
      </c>
      <c r="M25" s="268">
        <v>2486.09</v>
      </c>
      <c r="N25" s="268">
        <v>0</v>
      </c>
      <c r="O25" s="509">
        <v>2486.09</v>
      </c>
      <c r="P25" s="509"/>
      <c r="Q25" s="509"/>
      <c r="R25" s="268">
        <v>61837.32</v>
      </c>
      <c r="S25" s="268">
        <v>64323.41</v>
      </c>
      <c r="T25" s="268">
        <v>-64323.41</v>
      </c>
      <c r="U25" s="270">
        <f>S25-'Memória de Cálculo'!E471+'Memória de Cálculo'!F470</f>
        <v>1.1639578190170141E-12</v>
      </c>
    </row>
    <row r="26" spans="2:21" ht="15" customHeight="1">
      <c r="B26" s="267" t="s">
        <v>963</v>
      </c>
      <c r="C26" s="508" t="s">
        <v>667</v>
      </c>
      <c r="D26" s="508"/>
      <c r="E26" s="508"/>
      <c r="F26" s="508"/>
      <c r="G26" s="268">
        <v>0</v>
      </c>
      <c r="H26" s="268">
        <v>0</v>
      </c>
      <c r="I26" s="509">
        <v>0</v>
      </c>
      <c r="J26" s="509"/>
      <c r="K26" s="268">
        <v>0</v>
      </c>
      <c r="L26" s="268">
        <v>0</v>
      </c>
      <c r="M26" s="268">
        <v>0</v>
      </c>
      <c r="N26" s="268">
        <v>0</v>
      </c>
      <c r="O26" s="509">
        <v>0</v>
      </c>
      <c r="P26" s="509"/>
      <c r="Q26" s="509"/>
      <c r="R26" s="268">
        <v>9591.56</v>
      </c>
      <c r="S26" s="268">
        <v>9591.56</v>
      </c>
      <c r="T26" s="268">
        <v>-9591.56</v>
      </c>
      <c r="U26" s="270">
        <f>S26-'Memória de Cálculo'!E496</f>
        <v>0</v>
      </c>
    </row>
    <row r="27" spans="2:21" ht="15" customHeight="1">
      <c r="B27" s="267" t="s">
        <v>964</v>
      </c>
      <c r="C27" s="508" t="s">
        <v>668</v>
      </c>
      <c r="D27" s="508"/>
      <c r="E27" s="508"/>
      <c r="F27" s="508"/>
      <c r="G27" s="268">
        <v>0</v>
      </c>
      <c r="H27" s="268">
        <v>0</v>
      </c>
      <c r="I27" s="509">
        <v>0</v>
      </c>
      <c r="J27" s="509"/>
      <c r="K27" s="268">
        <v>0</v>
      </c>
      <c r="L27" s="268">
        <v>0</v>
      </c>
      <c r="M27" s="268">
        <v>0</v>
      </c>
      <c r="N27" s="268">
        <v>0</v>
      </c>
      <c r="O27" s="509">
        <v>0</v>
      </c>
      <c r="P27" s="509"/>
      <c r="Q27" s="509"/>
      <c r="R27" s="268">
        <v>132895.58</v>
      </c>
      <c r="S27" s="268">
        <v>132895.58</v>
      </c>
      <c r="T27" s="268">
        <v>-132895.58</v>
      </c>
      <c r="U27" s="270">
        <f>S27-'Memória de Cálculo'!E513-'Memória de Cálculo'!E514</f>
        <v>0</v>
      </c>
    </row>
    <row r="28" spans="2:21" ht="15" customHeight="1">
      <c r="B28" s="267" t="s">
        <v>965</v>
      </c>
      <c r="C28" s="508" t="s">
        <v>669</v>
      </c>
      <c r="D28" s="508"/>
      <c r="E28" s="508"/>
      <c r="F28" s="508"/>
      <c r="G28" s="268">
        <v>0</v>
      </c>
      <c r="H28" s="268">
        <v>0</v>
      </c>
      <c r="I28" s="509">
        <v>0</v>
      </c>
      <c r="J28" s="509"/>
      <c r="K28" s="268">
        <v>0</v>
      </c>
      <c r="L28" s="268">
        <v>0</v>
      </c>
      <c r="M28" s="268">
        <v>0</v>
      </c>
      <c r="N28" s="268">
        <v>0</v>
      </c>
      <c r="O28" s="509">
        <v>0</v>
      </c>
      <c r="P28" s="509"/>
      <c r="Q28" s="509"/>
      <c r="R28" s="268">
        <v>235.19</v>
      </c>
      <c r="S28" s="268">
        <v>235.19</v>
      </c>
      <c r="T28" s="268">
        <v>-235.19</v>
      </c>
      <c r="U28" s="270">
        <f>S28-'Memória de Cálculo'!E541</f>
        <v>0</v>
      </c>
    </row>
    <row r="29" spans="2:21" ht="15" customHeight="1">
      <c r="B29" s="267" t="s">
        <v>966</v>
      </c>
      <c r="C29" s="508" t="s">
        <v>670</v>
      </c>
      <c r="D29" s="508"/>
      <c r="E29" s="508"/>
      <c r="F29" s="508"/>
      <c r="G29" s="268">
        <v>0</v>
      </c>
      <c r="H29" s="268">
        <v>0</v>
      </c>
      <c r="I29" s="509">
        <v>0</v>
      </c>
      <c r="J29" s="509"/>
      <c r="K29" s="268">
        <v>0</v>
      </c>
      <c r="L29" s="268">
        <v>0</v>
      </c>
      <c r="M29" s="268">
        <v>0</v>
      </c>
      <c r="N29" s="268">
        <v>0</v>
      </c>
      <c r="O29" s="509">
        <v>0</v>
      </c>
      <c r="P29" s="509"/>
      <c r="Q29" s="509"/>
      <c r="R29" s="268">
        <v>3702.79</v>
      </c>
      <c r="S29" s="268">
        <v>3702.79</v>
      </c>
      <c r="T29" s="268">
        <v>-3702.79</v>
      </c>
      <c r="U29" s="270">
        <f>S29-'Memória de Cálculo'!E567-'Memória de Cálculo'!E568</f>
        <v>0</v>
      </c>
    </row>
    <row r="30" spans="2:21" ht="15" customHeight="1">
      <c r="B30" s="267" t="s">
        <v>967</v>
      </c>
      <c r="C30" s="508" t="s">
        <v>671</v>
      </c>
      <c r="D30" s="508"/>
      <c r="E30" s="508"/>
      <c r="F30" s="508"/>
      <c r="G30" s="268">
        <v>0</v>
      </c>
      <c r="H30" s="268">
        <v>0</v>
      </c>
      <c r="I30" s="509">
        <v>0</v>
      </c>
      <c r="J30" s="509"/>
      <c r="K30" s="268">
        <v>0</v>
      </c>
      <c r="L30" s="268">
        <v>0</v>
      </c>
      <c r="M30" s="268">
        <v>0</v>
      </c>
      <c r="N30" s="268">
        <v>0</v>
      </c>
      <c r="O30" s="509">
        <v>0</v>
      </c>
      <c r="P30" s="509"/>
      <c r="Q30" s="509"/>
      <c r="R30" s="268">
        <v>48225.27</v>
      </c>
      <c r="S30" s="268">
        <v>48225.27</v>
      </c>
      <c r="T30" s="268">
        <v>-48225.27</v>
      </c>
      <c r="U30" s="270">
        <f>S30-'Memória de Cálculo'!E590</f>
        <v>0</v>
      </c>
    </row>
    <row r="31" spans="2:21" ht="15" customHeight="1">
      <c r="B31" s="267" t="s">
        <v>1011</v>
      </c>
      <c r="C31" s="508" t="s">
        <v>1012</v>
      </c>
      <c r="D31" s="508"/>
      <c r="E31" s="508"/>
      <c r="F31" s="508"/>
      <c r="G31" s="268">
        <v>0</v>
      </c>
      <c r="H31" s="268">
        <v>0</v>
      </c>
      <c r="I31" s="509">
        <v>0</v>
      </c>
      <c r="J31" s="509"/>
      <c r="K31" s="268">
        <v>0</v>
      </c>
      <c r="L31" s="268">
        <v>0</v>
      </c>
      <c r="M31" s="268">
        <v>0</v>
      </c>
      <c r="N31" s="268">
        <v>0</v>
      </c>
      <c r="O31" s="509">
        <v>0</v>
      </c>
      <c r="P31" s="509"/>
      <c r="Q31" s="509"/>
      <c r="R31" s="268">
        <v>40338.32</v>
      </c>
      <c r="S31" s="268">
        <v>40338.32</v>
      </c>
      <c r="T31" s="268">
        <v>-40338.32</v>
      </c>
      <c r="U31" s="270">
        <f>S31-'Memória de Cálculo'!E606</f>
        <v>0</v>
      </c>
    </row>
    <row r="32" spans="2:21" ht="15" customHeight="1">
      <c r="B32" s="259" t="s">
        <v>968</v>
      </c>
      <c r="C32" s="504" t="s">
        <v>672</v>
      </c>
      <c r="D32" s="504"/>
      <c r="E32" s="504"/>
      <c r="F32" s="504"/>
      <c r="G32" s="260">
        <v>0</v>
      </c>
      <c r="H32" s="260">
        <v>0</v>
      </c>
      <c r="I32" s="505">
        <v>0</v>
      </c>
      <c r="J32" s="505"/>
      <c r="K32" s="260">
        <v>0</v>
      </c>
      <c r="L32" s="260">
        <v>0</v>
      </c>
      <c r="M32" s="260">
        <v>5676.58</v>
      </c>
      <c r="N32" s="260">
        <v>0</v>
      </c>
      <c r="O32" s="505">
        <v>5676.58</v>
      </c>
      <c r="P32" s="505"/>
      <c r="Q32" s="505"/>
      <c r="R32" s="260">
        <v>180790.22</v>
      </c>
      <c r="S32" s="260">
        <v>186466.8</v>
      </c>
      <c r="T32" s="260">
        <v>-186466.8</v>
      </c>
      <c r="U32" s="262">
        <f>S32-S33-S34-S35-S36</f>
        <v>0</v>
      </c>
    </row>
    <row r="33" spans="2:21" ht="15" customHeight="1">
      <c r="B33" s="267" t="s">
        <v>969</v>
      </c>
      <c r="C33" s="508" t="s">
        <v>673</v>
      </c>
      <c r="D33" s="508"/>
      <c r="E33" s="508"/>
      <c r="F33" s="508"/>
      <c r="G33" s="268">
        <v>0</v>
      </c>
      <c r="H33" s="268">
        <v>0</v>
      </c>
      <c r="I33" s="509">
        <v>0</v>
      </c>
      <c r="J33" s="509"/>
      <c r="K33" s="268">
        <v>0</v>
      </c>
      <c r="L33" s="268">
        <v>0</v>
      </c>
      <c r="M33" s="268">
        <v>30.75</v>
      </c>
      <c r="N33" s="268">
        <v>0</v>
      </c>
      <c r="O33" s="509">
        <v>30.75</v>
      </c>
      <c r="P33" s="509"/>
      <c r="Q33" s="509"/>
      <c r="R33" s="268">
        <v>1057.52</v>
      </c>
      <c r="S33" s="268">
        <v>1088.27</v>
      </c>
      <c r="T33" s="268">
        <v>-1088.27</v>
      </c>
      <c r="U33" s="270">
        <f>S33-'Memória de Cálculo'!E623</f>
        <v>0</v>
      </c>
    </row>
    <row r="34" spans="2:21" ht="15" customHeight="1">
      <c r="B34" s="267" t="s">
        <v>970</v>
      </c>
      <c r="C34" s="508" t="s">
        <v>674</v>
      </c>
      <c r="D34" s="508"/>
      <c r="E34" s="508"/>
      <c r="F34" s="508"/>
      <c r="G34" s="268">
        <v>0</v>
      </c>
      <c r="H34" s="268">
        <v>0</v>
      </c>
      <c r="I34" s="509">
        <v>0</v>
      </c>
      <c r="J34" s="509"/>
      <c r="K34" s="268">
        <v>0</v>
      </c>
      <c r="L34" s="268">
        <v>0</v>
      </c>
      <c r="M34" s="268">
        <v>5645.83</v>
      </c>
      <c r="N34" s="268">
        <v>0</v>
      </c>
      <c r="O34" s="509">
        <v>5645.83</v>
      </c>
      <c r="P34" s="509"/>
      <c r="Q34" s="509"/>
      <c r="R34" s="268">
        <v>130499.86</v>
      </c>
      <c r="S34" s="268">
        <v>136145.69</v>
      </c>
      <c r="T34" s="268">
        <v>-136145.69</v>
      </c>
      <c r="U34" s="270">
        <f>S34-'Memória de Cálculo'!E640</f>
        <v>0</v>
      </c>
    </row>
    <row r="35" spans="2:21" ht="15" customHeight="1">
      <c r="B35" s="267" t="s">
        <v>973</v>
      </c>
      <c r="C35" s="508" t="s">
        <v>675</v>
      </c>
      <c r="D35" s="508"/>
      <c r="E35" s="508"/>
      <c r="F35" s="508"/>
      <c r="G35" s="268">
        <v>0</v>
      </c>
      <c r="H35" s="268">
        <v>0</v>
      </c>
      <c r="I35" s="509">
        <v>0</v>
      </c>
      <c r="J35" s="509"/>
      <c r="K35" s="268">
        <v>0</v>
      </c>
      <c r="L35" s="268">
        <v>0</v>
      </c>
      <c r="M35" s="268">
        <v>0</v>
      </c>
      <c r="N35" s="268">
        <v>0</v>
      </c>
      <c r="O35" s="509">
        <v>0</v>
      </c>
      <c r="P35" s="509"/>
      <c r="Q35" s="509"/>
      <c r="R35" s="268">
        <v>5152.61</v>
      </c>
      <c r="S35" s="268">
        <v>5152.61</v>
      </c>
      <c r="T35" s="268">
        <v>-5152.61</v>
      </c>
      <c r="U35" s="270">
        <f>S35-'Memória de Cálculo'!E687-'Memória de Cálculo'!E688</f>
        <v>0</v>
      </c>
    </row>
    <row r="36" spans="2:21" ht="15" customHeight="1">
      <c r="B36" s="267" t="s">
        <v>974</v>
      </c>
      <c r="C36" s="508" t="s">
        <v>676</v>
      </c>
      <c r="D36" s="508"/>
      <c r="E36" s="508"/>
      <c r="F36" s="508"/>
      <c r="G36" s="268">
        <v>0</v>
      </c>
      <c r="H36" s="268">
        <v>0</v>
      </c>
      <c r="I36" s="509">
        <v>0</v>
      </c>
      <c r="J36" s="509"/>
      <c r="K36" s="268">
        <v>0</v>
      </c>
      <c r="L36" s="268">
        <v>0</v>
      </c>
      <c r="M36" s="268">
        <v>0</v>
      </c>
      <c r="N36" s="268">
        <v>0</v>
      </c>
      <c r="O36" s="509">
        <v>0</v>
      </c>
      <c r="P36" s="509"/>
      <c r="Q36" s="509"/>
      <c r="R36" s="268">
        <v>44080.23</v>
      </c>
      <c r="S36" s="268">
        <v>44080.23</v>
      </c>
      <c r="T36" s="268">
        <v>-44080.23</v>
      </c>
      <c r="U36" s="270">
        <f>S36-'Memória de Cálculo'!E711</f>
        <v>0</v>
      </c>
    </row>
    <row r="37" spans="2:21" ht="15" customHeight="1">
      <c r="B37" s="259" t="s">
        <v>975</v>
      </c>
      <c r="C37" s="504" t="s">
        <v>677</v>
      </c>
      <c r="D37" s="504"/>
      <c r="E37" s="504"/>
      <c r="F37" s="504"/>
      <c r="G37" s="260">
        <v>0</v>
      </c>
      <c r="H37" s="260">
        <v>0</v>
      </c>
      <c r="I37" s="505">
        <v>0</v>
      </c>
      <c r="J37" s="505"/>
      <c r="K37" s="260">
        <v>0</v>
      </c>
      <c r="L37" s="260">
        <v>0</v>
      </c>
      <c r="M37" s="260">
        <v>0</v>
      </c>
      <c r="N37" s="260">
        <v>0</v>
      </c>
      <c r="O37" s="505">
        <v>0</v>
      </c>
      <c r="P37" s="505"/>
      <c r="Q37" s="505"/>
      <c r="R37" s="260">
        <v>308795.66</v>
      </c>
      <c r="S37" s="260">
        <v>308795.66</v>
      </c>
      <c r="T37" s="260">
        <v>-308795.66</v>
      </c>
      <c r="U37" s="262">
        <f>S37-S38-S39-S40</f>
        <v>-1.5006662579253316E-11</v>
      </c>
    </row>
    <row r="38" spans="2:21" ht="15" customHeight="1">
      <c r="B38" s="267" t="s">
        <v>976</v>
      </c>
      <c r="C38" s="508" t="s">
        <v>678</v>
      </c>
      <c r="D38" s="508"/>
      <c r="E38" s="508"/>
      <c r="F38" s="508"/>
      <c r="G38" s="268">
        <v>0</v>
      </c>
      <c r="H38" s="268">
        <v>0</v>
      </c>
      <c r="I38" s="509">
        <v>0</v>
      </c>
      <c r="J38" s="509"/>
      <c r="K38" s="268">
        <v>0</v>
      </c>
      <c r="L38" s="268">
        <v>0</v>
      </c>
      <c r="M38" s="268">
        <v>0</v>
      </c>
      <c r="N38" s="268">
        <v>0</v>
      </c>
      <c r="O38" s="509">
        <v>0</v>
      </c>
      <c r="P38" s="509"/>
      <c r="Q38" s="509"/>
      <c r="R38" s="268">
        <v>155300</v>
      </c>
      <c r="S38" s="268">
        <v>155300</v>
      </c>
      <c r="T38" s="268">
        <v>-155300</v>
      </c>
      <c r="U38" s="270">
        <f>S38-'Memória de Cálculo'!E728-'Memória de Cálculo'!E729</f>
        <v>0</v>
      </c>
    </row>
    <row r="39" spans="2:21" ht="15" customHeight="1">
      <c r="B39" s="267" t="s">
        <v>977</v>
      </c>
      <c r="C39" s="508" t="s">
        <v>679</v>
      </c>
      <c r="D39" s="508"/>
      <c r="E39" s="508"/>
      <c r="F39" s="508"/>
      <c r="G39" s="268">
        <v>0</v>
      </c>
      <c r="H39" s="268">
        <v>0</v>
      </c>
      <c r="I39" s="509">
        <v>0</v>
      </c>
      <c r="J39" s="509"/>
      <c r="K39" s="268">
        <v>0</v>
      </c>
      <c r="L39" s="268">
        <v>0</v>
      </c>
      <c r="M39" s="268">
        <v>0</v>
      </c>
      <c r="N39" s="268">
        <v>0</v>
      </c>
      <c r="O39" s="509">
        <v>0</v>
      </c>
      <c r="P39" s="509"/>
      <c r="Q39" s="509"/>
      <c r="R39" s="268">
        <v>149882.52</v>
      </c>
      <c r="S39" s="268">
        <v>149882.52</v>
      </c>
      <c r="T39" s="268">
        <v>-149882.52</v>
      </c>
      <c r="U39" s="270">
        <f>S39-'Memória de Cálculo'!E757-'Memória de Cálculo'!E758</f>
        <v>0</v>
      </c>
    </row>
    <row r="40" spans="2:21" ht="15" customHeight="1">
      <c r="B40" s="267" t="s">
        <v>1068</v>
      </c>
      <c r="C40" s="508" t="s">
        <v>1069</v>
      </c>
      <c r="D40" s="508"/>
      <c r="E40" s="508"/>
      <c r="F40" s="508"/>
      <c r="G40" s="268">
        <v>0</v>
      </c>
      <c r="H40" s="268">
        <v>0</v>
      </c>
      <c r="I40" s="509">
        <v>0</v>
      </c>
      <c r="J40" s="509"/>
      <c r="K40" s="268">
        <v>0</v>
      </c>
      <c r="L40" s="268">
        <v>0</v>
      </c>
      <c r="M40" s="268">
        <v>0</v>
      </c>
      <c r="N40" s="268">
        <v>0</v>
      </c>
      <c r="O40" s="509">
        <v>0</v>
      </c>
      <c r="P40" s="509"/>
      <c r="Q40" s="509"/>
      <c r="R40" s="268">
        <v>3613.14</v>
      </c>
      <c r="S40" s="268">
        <v>3613.14</v>
      </c>
      <c r="T40" s="268">
        <v>-3613.14</v>
      </c>
      <c r="U40" s="270">
        <f>S40-'Memória de Cálculo'!E783</f>
        <v>0</v>
      </c>
    </row>
    <row r="41" spans="2:21" ht="15" customHeight="1">
      <c r="B41" s="259" t="s">
        <v>1053</v>
      </c>
      <c r="C41" s="504" t="s">
        <v>1054</v>
      </c>
      <c r="D41" s="504"/>
      <c r="E41" s="504"/>
      <c r="F41" s="504"/>
      <c r="G41" s="260">
        <v>0</v>
      </c>
      <c r="H41" s="260">
        <v>0</v>
      </c>
      <c r="I41" s="505">
        <v>0</v>
      </c>
      <c r="J41" s="505"/>
      <c r="K41" s="260">
        <v>0</v>
      </c>
      <c r="L41" s="260">
        <v>0</v>
      </c>
      <c r="M41" s="260">
        <v>-12039.78</v>
      </c>
      <c r="N41" s="260">
        <v>-3015.66</v>
      </c>
      <c r="O41" s="505">
        <v>-15055.44</v>
      </c>
      <c r="P41" s="505"/>
      <c r="Q41" s="505"/>
      <c r="R41" s="260">
        <v>15278.2</v>
      </c>
      <c r="S41" s="260">
        <v>222.76</v>
      </c>
      <c r="T41" s="260">
        <v>-222.76</v>
      </c>
      <c r="U41" s="262">
        <f>S41+S42-S43-S44+S45</f>
        <v>0</v>
      </c>
    </row>
    <row r="42" spans="2:21" ht="15" customHeight="1">
      <c r="B42" s="267" t="s">
        <v>1055</v>
      </c>
      <c r="C42" s="508" t="s">
        <v>1056</v>
      </c>
      <c r="D42" s="508"/>
      <c r="E42" s="508"/>
      <c r="F42" s="508"/>
      <c r="G42" s="268">
        <v>0</v>
      </c>
      <c r="H42" s="268">
        <v>0</v>
      </c>
      <c r="I42" s="509">
        <v>0</v>
      </c>
      <c r="J42" s="509"/>
      <c r="K42" s="268">
        <v>0</v>
      </c>
      <c r="L42" s="268">
        <v>0</v>
      </c>
      <c r="M42" s="268">
        <v>0</v>
      </c>
      <c r="N42" s="268">
        <v>-1474.32</v>
      </c>
      <c r="O42" s="509">
        <v>-1474.32</v>
      </c>
      <c r="P42" s="509"/>
      <c r="Q42" s="509"/>
      <c r="R42" s="268">
        <v>0</v>
      </c>
      <c r="S42" s="268">
        <v>-1474.32</v>
      </c>
      <c r="T42" s="268">
        <v>1474.32</v>
      </c>
      <c r="U42" s="270">
        <f>S42+'Memória de Cálculo'!F788</f>
        <v>0</v>
      </c>
    </row>
    <row r="43" spans="2:21" ht="15" customHeight="1">
      <c r="B43" s="267" t="s">
        <v>1057</v>
      </c>
      <c r="C43" s="508" t="s">
        <v>1058</v>
      </c>
      <c r="D43" s="508"/>
      <c r="E43" s="508"/>
      <c r="F43" s="508"/>
      <c r="G43" s="268">
        <v>0</v>
      </c>
      <c r="H43" s="268">
        <v>0</v>
      </c>
      <c r="I43" s="509">
        <v>0</v>
      </c>
      <c r="J43" s="509"/>
      <c r="K43" s="268">
        <v>0</v>
      </c>
      <c r="L43" s="268">
        <v>0</v>
      </c>
      <c r="M43" s="268">
        <v>-12039.78</v>
      </c>
      <c r="N43" s="268">
        <v>0</v>
      </c>
      <c r="O43" s="509">
        <v>-12039.78</v>
      </c>
      <c r="P43" s="509"/>
      <c r="Q43" s="509"/>
      <c r="R43" s="268">
        <v>12262.54</v>
      </c>
      <c r="S43" s="268">
        <v>222.76</v>
      </c>
      <c r="T43" s="268">
        <v>-222.76</v>
      </c>
      <c r="U43" s="270">
        <f>S43-'Memória de Cálculo'!E795</f>
        <v>0</v>
      </c>
    </row>
    <row r="44" spans="2:21" ht="15" customHeight="1">
      <c r="B44" s="267" t="s">
        <v>1059</v>
      </c>
      <c r="C44" s="508" t="s">
        <v>1060</v>
      </c>
      <c r="D44" s="508"/>
      <c r="E44" s="508"/>
      <c r="F44" s="508"/>
      <c r="G44" s="268">
        <v>0</v>
      </c>
      <c r="H44" s="268">
        <v>0</v>
      </c>
      <c r="I44" s="509">
        <v>0</v>
      </c>
      <c r="J44" s="509"/>
      <c r="K44" s="268">
        <v>0</v>
      </c>
      <c r="L44" s="268">
        <v>0</v>
      </c>
      <c r="M44" s="268">
        <v>0</v>
      </c>
      <c r="N44" s="268">
        <v>-1541.34</v>
      </c>
      <c r="O44" s="509">
        <v>-1541.34</v>
      </c>
      <c r="P44" s="509"/>
      <c r="Q44" s="509"/>
      <c r="R44" s="268">
        <v>1541.34</v>
      </c>
      <c r="S44" s="268">
        <v>0</v>
      </c>
      <c r="T44" s="268">
        <v>0</v>
      </c>
      <c r="U44" s="270">
        <v>0</v>
      </c>
    </row>
    <row r="45" spans="2:21" ht="15" customHeight="1">
      <c r="B45" s="267" t="s">
        <v>1070</v>
      </c>
      <c r="C45" s="508" t="s">
        <v>1071</v>
      </c>
      <c r="D45" s="508"/>
      <c r="E45" s="508"/>
      <c r="F45" s="508"/>
      <c r="G45" s="268">
        <v>0</v>
      </c>
      <c r="H45" s="268">
        <v>0</v>
      </c>
      <c r="I45" s="509">
        <v>0</v>
      </c>
      <c r="J45" s="509"/>
      <c r="K45" s="268">
        <v>0</v>
      </c>
      <c r="L45" s="268">
        <v>0</v>
      </c>
      <c r="M45" s="268">
        <v>0</v>
      </c>
      <c r="N45" s="268">
        <v>0</v>
      </c>
      <c r="O45" s="509">
        <v>0</v>
      </c>
      <c r="P45" s="509"/>
      <c r="Q45" s="509"/>
      <c r="R45" s="268">
        <v>1474.32</v>
      </c>
      <c r="S45" s="268">
        <v>1474.32</v>
      </c>
      <c r="T45" s="268">
        <v>-1474.32</v>
      </c>
      <c r="U45" s="270">
        <f>S45-'Memória de Cálculo'!E808</f>
        <v>0</v>
      </c>
    </row>
    <row r="46" spans="2:21" ht="15" customHeight="1">
      <c r="B46" s="259" t="s">
        <v>684</v>
      </c>
      <c r="C46" s="504" t="s">
        <v>680</v>
      </c>
      <c r="D46" s="504"/>
      <c r="E46" s="504"/>
      <c r="F46" s="504"/>
      <c r="G46" s="260">
        <v>0</v>
      </c>
      <c r="H46" s="260">
        <v>0</v>
      </c>
      <c r="I46" s="505">
        <v>0</v>
      </c>
      <c r="J46" s="505"/>
      <c r="K46" s="260">
        <v>0</v>
      </c>
      <c r="L46" s="260">
        <v>0</v>
      </c>
      <c r="M46" s="260">
        <v>0</v>
      </c>
      <c r="N46" s="260">
        <v>0</v>
      </c>
      <c r="O46" s="505">
        <v>0</v>
      </c>
      <c r="P46" s="505"/>
      <c r="Q46" s="505"/>
      <c r="R46" s="260">
        <v>7127.24</v>
      </c>
      <c r="S46" s="260">
        <v>7127.24</v>
      </c>
      <c r="T46" s="260">
        <v>-7127.24</v>
      </c>
      <c r="U46" s="262">
        <f>S46-S47</f>
        <v>0</v>
      </c>
    </row>
    <row r="47" spans="2:21" ht="15" customHeight="1">
      <c r="B47" s="267" t="s">
        <v>686</v>
      </c>
      <c r="C47" s="508" t="s">
        <v>681</v>
      </c>
      <c r="D47" s="508"/>
      <c r="E47" s="508"/>
      <c r="F47" s="508"/>
      <c r="G47" s="268">
        <v>0</v>
      </c>
      <c r="H47" s="268">
        <v>0</v>
      </c>
      <c r="I47" s="509">
        <v>0</v>
      </c>
      <c r="J47" s="509"/>
      <c r="K47" s="268">
        <v>0</v>
      </c>
      <c r="L47" s="268">
        <v>0</v>
      </c>
      <c r="M47" s="268">
        <v>0</v>
      </c>
      <c r="N47" s="268">
        <v>0</v>
      </c>
      <c r="O47" s="509">
        <v>0</v>
      </c>
      <c r="P47" s="509"/>
      <c r="Q47" s="509"/>
      <c r="R47" s="268">
        <v>7127.24</v>
      </c>
      <c r="S47" s="268">
        <v>7127.24</v>
      </c>
      <c r="T47" s="268">
        <v>-7127.24</v>
      </c>
      <c r="U47" s="270">
        <f>S47-'Memória de Cálculo'!E814</f>
        <v>0</v>
      </c>
    </row>
    <row r="48" spans="2:21" ht="15" customHeight="1">
      <c r="B48" s="263" t="s">
        <v>687</v>
      </c>
      <c r="C48" s="506" t="s">
        <v>682</v>
      </c>
      <c r="D48" s="506"/>
      <c r="E48" s="506"/>
      <c r="F48" s="506"/>
      <c r="G48" s="264">
        <v>0</v>
      </c>
      <c r="H48" s="264">
        <v>0</v>
      </c>
      <c r="I48" s="507">
        <v>0</v>
      </c>
      <c r="J48" s="507"/>
      <c r="K48" s="264">
        <v>0</v>
      </c>
      <c r="L48" s="264">
        <v>0</v>
      </c>
      <c r="M48" s="264">
        <v>0</v>
      </c>
      <c r="N48" s="264">
        <v>0</v>
      </c>
      <c r="O48" s="507">
        <v>0</v>
      </c>
      <c r="P48" s="507"/>
      <c r="Q48" s="507"/>
      <c r="R48" s="264">
        <v>520403.08</v>
      </c>
      <c r="S48" s="264">
        <v>520403.08</v>
      </c>
      <c r="T48" s="264">
        <v>-520403.08</v>
      </c>
      <c r="U48" s="279"/>
    </row>
    <row r="49" spans="2:21" ht="15" customHeight="1">
      <c r="B49" s="259" t="s">
        <v>689</v>
      </c>
      <c r="C49" s="504" t="s">
        <v>672</v>
      </c>
      <c r="D49" s="504"/>
      <c r="E49" s="504"/>
      <c r="F49" s="504"/>
      <c r="G49" s="260">
        <v>0</v>
      </c>
      <c r="H49" s="260">
        <v>0</v>
      </c>
      <c r="I49" s="505">
        <v>0</v>
      </c>
      <c r="J49" s="505"/>
      <c r="K49" s="260">
        <v>0</v>
      </c>
      <c r="L49" s="260">
        <v>0</v>
      </c>
      <c r="M49" s="260">
        <v>0</v>
      </c>
      <c r="N49" s="260">
        <v>0</v>
      </c>
      <c r="O49" s="505">
        <v>0</v>
      </c>
      <c r="P49" s="505"/>
      <c r="Q49" s="505"/>
      <c r="R49" s="260">
        <v>520403.08</v>
      </c>
      <c r="S49" s="260">
        <v>520403.08</v>
      </c>
      <c r="T49" s="260">
        <v>-520403.08</v>
      </c>
      <c r="U49" s="262">
        <f>S49-S50-S51</f>
        <v>0</v>
      </c>
    </row>
    <row r="50" spans="2:21" ht="15" customHeight="1">
      <c r="B50" s="267" t="s">
        <v>691</v>
      </c>
      <c r="C50" s="508" t="s">
        <v>683</v>
      </c>
      <c r="D50" s="508"/>
      <c r="E50" s="508"/>
      <c r="F50" s="508"/>
      <c r="G50" s="268">
        <v>0</v>
      </c>
      <c r="H50" s="268">
        <v>0</v>
      </c>
      <c r="I50" s="509">
        <v>0</v>
      </c>
      <c r="J50" s="509"/>
      <c r="K50" s="268">
        <v>0</v>
      </c>
      <c r="L50" s="268">
        <v>0</v>
      </c>
      <c r="M50" s="268">
        <v>0</v>
      </c>
      <c r="N50" s="268">
        <v>0</v>
      </c>
      <c r="O50" s="509">
        <v>0</v>
      </c>
      <c r="P50" s="509"/>
      <c r="Q50" s="509"/>
      <c r="R50" s="268">
        <v>480064.76</v>
      </c>
      <c r="S50" s="268">
        <v>480064.76</v>
      </c>
      <c r="T50" s="268">
        <v>-480064.76</v>
      </c>
      <c r="U50" s="270">
        <f>S50-'Memória de Cálculo'!E831-'Memória de Cálculo'!E832</f>
        <v>0</v>
      </c>
    </row>
    <row r="51" spans="2:21" ht="15.75" customHeight="1">
      <c r="B51" s="306" t="s">
        <v>1013</v>
      </c>
      <c r="C51" s="536" t="s">
        <v>1014</v>
      </c>
      <c r="D51" s="536"/>
      <c r="E51" s="536"/>
      <c r="F51" s="536"/>
      <c r="G51" s="307">
        <v>0</v>
      </c>
      <c r="H51" s="307">
        <v>0</v>
      </c>
      <c r="I51" s="537">
        <v>0</v>
      </c>
      <c r="J51" s="537"/>
      <c r="K51" s="307">
        <v>0</v>
      </c>
      <c r="L51" s="307">
        <v>0</v>
      </c>
      <c r="M51" s="307">
        <v>0</v>
      </c>
      <c r="N51" s="307">
        <v>0</v>
      </c>
      <c r="O51" s="537">
        <v>0</v>
      </c>
      <c r="P51" s="537"/>
      <c r="Q51" s="537"/>
      <c r="R51" s="307">
        <v>40338.32</v>
      </c>
      <c r="S51" s="307">
        <v>40338.32</v>
      </c>
      <c r="T51" s="307">
        <v>-40338.32</v>
      </c>
      <c r="U51" s="308">
        <f>S51-'Memória de Cálculo'!E859</f>
        <v>0</v>
      </c>
    </row>
    <row r="52" spans="2:21" ht="15" customHeight="1" hidden="1">
      <c r="B52" s="275" t="s">
        <v>978</v>
      </c>
      <c r="C52" s="512" t="s">
        <v>685</v>
      </c>
      <c r="D52" s="512"/>
      <c r="E52" s="512"/>
      <c r="F52" s="512"/>
      <c r="G52" s="276">
        <v>16264000</v>
      </c>
      <c r="H52" s="276">
        <v>0</v>
      </c>
      <c r="I52" s="513">
        <v>0</v>
      </c>
      <c r="J52" s="513"/>
      <c r="K52" s="276">
        <v>0</v>
      </c>
      <c r="L52" s="276">
        <v>16264000</v>
      </c>
      <c r="M52" s="276">
        <v>16616.6</v>
      </c>
      <c r="N52" s="276">
        <v>4354930.99</v>
      </c>
      <c r="O52" s="513">
        <v>4371547.59</v>
      </c>
      <c r="P52" s="513"/>
      <c r="Q52" s="513"/>
      <c r="R52" s="276">
        <v>579764.85</v>
      </c>
      <c r="S52" s="276">
        <v>4951312.44</v>
      </c>
      <c r="T52" s="276">
        <v>11312687.56</v>
      </c>
      <c r="U52" s="278"/>
    </row>
    <row r="53" spans="2:21" ht="15" customHeight="1" hidden="1">
      <c r="B53" s="263" t="s">
        <v>979</v>
      </c>
      <c r="C53" s="506" t="s">
        <v>654</v>
      </c>
      <c r="D53" s="506"/>
      <c r="E53" s="506"/>
      <c r="F53" s="506"/>
      <c r="G53" s="264">
        <v>0</v>
      </c>
      <c r="H53" s="264">
        <v>0</v>
      </c>
      <c r="I53" s="507">
        <v>0</v>
      </c>
      <c r="J53" s="507"/>
      <c r="K53" s="264">
        <v>0</v>
      </c>
      <c r="L53" s="264">
        <v>0</v>
      </c>
      <c r="M53" s="264">
        <v>16616.6</v>
      </c>
      <c r="N53" s="264">
        <v>4354930.99</v>
      </c>
      <c r="O53" s="507">
        <v>4371547.59</v>
      </c>
      <c r="P53" s="507"/>
      <c r="Q53" s="507"/>
      <c r="R53" s="264">
        <v>579624.85</v>
      </c>
      <c r="S53" s="264">
        <v>4951172.44</v>
      </c>
      <c r="T53" s="264">
        <v>-4951172.44</v>
      </c>
      <c r="U53" s="279"/>
    </row>
    <row r="54" spans="2:21" ht="15" customHeight="1" hidden="1">
      <c r="B54" s="263" t="s">
        <v>1015</v>
      </c>
      <c r="C54" s="506" t="s">
        <v>688</v>
      </c>
      <c r="D54" s="506"/>
      <c r="E54" s="506"/>
      <c r="F54" s="506"/>
      <c r="G54" s="264">
        <v>0</v>
      </c>
      <c r="H54" s="264">
        <v>0</v>
      </c>
      <c r="I54" s="507">
        <v>0</v>
      </c>
      <c r="J54" s="507"/>
      <c r="K54" s="264">
        <v>0</v>
      </c>
      <c r="L54" s="264">
        <v>0</v>
      </c>
      <c r="M54" s="264">
        <v>0</v>
      </c>
      <c r="N54" s="264">
        <v>-10000</v>
      </c>
      <c r="O54" s="507">
        <v>-10000</v>
      </c>
      <c r="P54" s="507"/>
      <c r="Q54" s="507"/>
      <c r="R54" s="264">
        <v>10000</v>
      </c>
      <c r="S54" s="264">
        <v>0</v>
      </c>
      <c r="T54" s="264">
        <v>0</v>
      </c>
      <c r="U54" s="279"/>
    </row>
    <row r="55" spans="2:21" ht="15" customHeight="1" hidden="1">
      <c r="B55" s="263" t="s">
        <v>1023</v>
      </c>
      <c r="C55" s="506" t="s">
        <v>690</v>
      </c>
      <c r="D55" s="506"/>
      <c r="E55" s="506"/>
      <c r="F55" s="506"/>
      <c r="G55" s="264">
        <v>0</v>
      </c>
      <c r="H55" s="264">
        <v>0</v>
      </c>
      <c r="I55" s="507">
        <v>0</v>
      </c>
      <c r="J55" s="507"/>
      <c r="K55" s="264">
        <v>0</v>
      </c>
      <c r="L55" s="264">
        <v>0</v>
      </c>
      <c r="M55" s="264">
        <v>0</v>
      </c>
      <c r="N55" s="264">
        <v>-10000</v>
      </c>
      <c r="O55" s="507">
        <v>-10000</v>
      </c>
      <c r="P55" s="507"/>
      <c r="Q55" s="507"/>
      <c r="R55" s="264">
        <v>10000</v>
      </c>
      <c r="S55" s="264">
        <v>0</v>
      </c>
      <c r="T55" s="264">
        <v>0</v>
      </c>
      <c r="U55" s="279"/>
    </row>
    <row r="56" spans="2:21" ht="15" customHeight="1" hidden="1">
      <c r="B56" s="263" t="s">
        <v>980</v>
      </c>
      <c r="C56" s="506" t="s">
        <v>692</v>
      </c>
      <c r="D56" s="506"/>
      <c r="E56" s="506"/>
      <c r="F56" s="506"/>
      <c r="G56" s="264">
        <v>0</v>
      </c>
      <c r="H56" s="264">
        <v>0</v>
      </c>
      <c r="I56" s="507">
        <v>0</v>
      </c>
      <c r="J56" s="507"/>
      <c r="K56" s="264">
        <v>0</v>
      </c>
      <c r="L56" s="264">
        <v>0</v>
      </c>
      <c r="M56" s="264">
        <v>2034.97</v>
      </c>
      <c r="N56" s="264">
        <v>62477.19</v>
      </c>
      <c r="O56" s="507">
        <v>64512.16</v>
      </c>
      <c r="P56" s="507"/>
      <c r="Q56" s="507"/>
      <c r="R56" s="264">
        <v>3775.9</v>
      </c>
      <c r="S56" s="264">
        <v>68288.06</v>
      </c>
      <c r="T56" s="264">
        <v>-68288.06</v>
      </c>
      <c r="U56" s="279"/>
    </row>
    <row r="57" spans="2:21" ht="15" customHeight="1" hidden="1">
      <c r="B57" s="263" t="s">
        <v>693</v>
      </c>
      <c r="C57" s="506" t="s">
        <v>694</v>
      </c>
      <c r="D57" s="506"/>
      <c r="E57" s="506"/>
      <c r="F57" s="506"/>
      <c r="G57" s="264">
        <v>0</v>
      </c>
      <c r="H57" s="264">
        <v>0</v>
      </c>
      <c r="I57" s="507">
        <v>0</v>
      </c>
      <c r="J57" s="507"/>
      <c r="K57" s="264">
        <v>0</v>
      </c>
      <c r="L57" s="264">
        <v>0</v>
      </c>
      <c r="M57" s="264">
        <v>0</v>
      </c>
      <c r="N57" s="264">
        <v>24817.56</v>
      </c>
      <c r="O57" s="507">
        <v>24817.56</v>
      </c>
      <c r="P57" s="507"/>
      <c r="Q57" s="507"/>
      <c r="R57" s="264">
        <v>1332.44</v>
      </c>
      <c r="S57" s="264">
        <v>26150</v>
      </c>
      <c r="T57" s="264">
        <v>-26150</v>
      </c>
      <c r="U57" s="279"/>
    </row>
    <row r="58" spans="2:21" ht="15" customHeight="1" hidden="1">
      <c r="B58" s="263" t="s">
        <v>695</v>
      </c>
      <c r="C58" s="506" t="s">
        <v>696</v>
      </c>
      <c r="D58" s="506"/>
      <c r="E58" s="506"/>
      <c r="F58" s="506"/>
      <c r="G58" s="264">
        <v>0</v>
      </c>
      <c r="H58" s="264">
        <v>0</v>
      </c>
      <c r="I58" s="507">
        <v>0</v>
      </c>
      <c r="J58" s="507"/>
      <c r="K58" s="264">
        <v>0</v>
      </c>
      <c r="L58" s="264">
        <v>0</v>
      </c>
      <c r="M58" s="264">
        <v>0</v>
      </c>
      <c r="N58" s="264">
        <v>3456.65</v>
      </c>
      <c r="O58" s="507">
        <v>3456.65</v>
      </c>
      <c r="P58" s="507"/>
      <c r="Q58" s="507"/>
      <c r="R58" s="264">
        <v>0</v>
      </c>
      <c r="S58" s="264">
        <v>3456.65</v>
      </c>
      <c r="T58" s="264">
        <v>-3456.65</v>
      </c>
      <c r="U58" s="279"/>
    </row>
    <row r="59" spans="2:21" ht="15" customHeight="1" hidden="1">
      <c r="B59" s="263" t="s">
        <v>697</v>
      </c>
      <c r="C59" s="506" t="s">
        <v>698</v>
      </c>
      <c r="D59" s="506"/>
      <c r="E59" s="506"/>
      <c r="F59" s="506"/>
      <c r="G59" s="264">
        <v>0</v>
      </c>
      <c r="H59" s="264">
        <v>0</v>
      </c>
      <c r="I59" s="507">
        <v>0</v>
      </c>
      <c r="J59" s="507"/>
      <c r="K59" s="264">
        <v>0</v>
      </c>
      <c r="L59" s="264">
        <v>0</v>
      </c>
      <c r="M59" s="264">
        <v>0</v>
      </c>
      <c r="N59" s="264">
        <v>31984.62</v>
      </c>
      <c r="O59" s="507">
        <v>31984.62</v>
      </c>
      <c r="P59" s="507"/>
      <c r="Q59" s="507"/>
      <c r="R59" s="264">
        <v>2055.43</v>
      </c>
      <c r="S59" s="264">
        <v>34040.05</v>
      </c>
      <c r="T59" s="264">
        <v>-34040.05</v>
      </c>
      <c r="U59" s="279"/>
    </row>
    <row r="60" spans="2:21" ht="15" customHeight="1" hidden="1">
      <c r="B60" s="263" t="s">
        <v>699</v>
      </c>
      <c r="C60" s="506" t="s">
        <v>700</v>
      </c>
      <c r="D60" s="506"/>
      <c r="E60" s="506"/>
      <c r="F60" s="506"/>
      <c r="G60" s="264">
        <v>0</v>
      </c>
      <c r="H60" s="264">
        <v>0</v>
      </c>
      <c r="I60" s="507">
        <v>0</v>
      </c>
      <c r="J60" s="507"/>
      <c r="K60" s="264">
        <v>0</v>
      </c>
      <c r="L60" s="264">
        <v>0</v>
      </c>
      <c r="M60" s="264">
        <v>0</v>
      </c>
      <c r="N60" s="264">
        <v>732.16</v>
      </c>
      <c r="O60" s="507">
        <v>732.16</v>
      </c>
      <c r="P60" s="507"/>
      <c r="Q60" s="507"/>
      <c r="R60" s="264">
        <v>307.84</v>
      </c>
      <c r="S60" s="264">
        <v>1040</v>
      </c>
      <c r="T60" s="264">
        <v>-1040</v>
      </c>
      <c r="U60" s="279"/>
    </row>
    <row r="61" spans="2:21" ht="15" customHeight="1" hidden="1">
      <c r="B61" s="263" t="s">
        <v>701</v>
      </c>
      <c r="C61" s="506" t="s">
        <v>702</v>
      </c>
      <c r="D61" s="506"/>
      <c r="E61" s="506"/>
      <c r="F61" s="506"/>
      <c r="G61" s="264">
        <v>0</v>
      </c>
      <c r="H61" s="264">
        <v>0</v>
      </c>
      <c r="I61" s="507">
        <v>0</v>
      </c>
      <c r="J61" s="507"/>
      <c r="K61" s="264">
        <v>0</v>
      </c>
      <c r="L61" s="264">
        <v>0</v>
      </c>
      <c r="M61" s="264">
        <v>1674.97</v>
      </c>
      <c r="N61" s="264">
        <v>841.2</v>
      </c>
      <c r="O61" s="507">
        <v>2516.17</v>
      </c>
      <c r="P61" s="507"/>
      <c r="Q61" s="507"/>
      <c r="R61" s="264">
        <v>0</v>
      </c>
      <c r="S61" s="264">
        <v>2516.17</v>
      </c>
      <c r="T61" s="264">
        <v>-2516.17</v>
      </c>
      <c r="U61" s="279"/>
    </row>
    <row r="62" spans="2:21" ht="15" customHeight="1" hidden="1">
      <c r="B62" s="263" t="s">
        <v>707</v>
      </c>
      <c r="C62" s="506" t="s">
        <v>708</v>
      </c>
      <c r="D62" s="506"/>
      <c r="E62" s="506"/>
      <c r="F62" s="506"/>
      <c r="G62" s="264">
        <v>0</v>
      </c>
      <c r="H62" s="264">
        <v>0</v>
      </c>
      <c r="I62" s="507">
        <v>0</v>
      </c>
      <c r="J62" s="507"/>
      <c r="K62" s="264">
        <v>0</v>
      </c>
      <c r="L62" s="264">
        <v>0</v>
      </c>
      <c r="M62" s="264">
        <v>360</v>
      </c>
      <c r="N62" s="264">
        <v>-360</v>
      </c>
      <c r="O62" s="507">
        <v>0</v>
      </c>
      <c r="P62" s="507"/>
      <c r="Q62" s="507"/>
      <c r="R62" s="264">
        <v>0</v>
      </c>
      <c r="S62" s="264">
        <v>0</v>
      </c>
      <c r="T62" s="264">
        <v>0</v>
      </c>
      <c r="U62" s="279"/>
    </row>
    <row r="63" spans="2:21" ht="15" customHeight="1" hidden="1">
      <c r="B63" s="263" t="s">
        <v>711</v>
      </c>
      <c r="C63" s="506" t="s">
        <v>712</v>
      </c>
      <c r="D63" s="506"/>
      <c r="E63" s="506"/>
      <c r="F63" s="506"/>
      <c r="G63" s="264">
        <v>0</v>
      </c>
      <c r="H63" s="264">
        <v>0</v>
      </c>
      <c r="I63" s="507">
        <v>0</v>
      </c>
      <c r="J63" s="507"/>
      <c r="K63" s="264">
        <v>0</v>
      </c>
      <c r="L63" s="264">
        <v>0</v>
      </c>
      <c r="M63" s="264">
        <v>0</v>
      </c>
      <c r="N63" s="264">
        <v>0</v>
      </c>
      <c r="O63" s="507">
        <v>0</v>
      </c>
      <c r="P63" s="507"/>
      <c r="Q63" s="507"/>
      <c r="R63" s="264">
        <v>80.19</v>
      </c>
      <c r="S63" s="264">
        <v>80.19</v>
      </c>
      <c r="T63" s="264">
        <v>-80.19</v>
      </c>
      <c r="U63" s="279"/>
    </row>
    <row r="64" spans="2:21" ht="15" customHeight="1" hidden="1">
      <c r="B64" s="263" t="s">
        <v>1072</v>
      </c>
      <c r="C64" s="506" t="s">
        <v>1073</v>
      </c>
      <c r="D64" s="506"/>
      <c r="E64" s="506"/>
      <c r="F64" s="506"/>
      <c r="G64" s="264">
        <v>0</v>
      </c>
      <c r="H64" s="264">
        <v>0</v>
      </c>
      <c r="I64" s="507">
        <v>0</v>
      </c>
      <c r="J64" s="507"/>
      <c r="K64" s="264">
        <v>0</v>
      </c>
      <c r="L64" s="264">
        <v>0</v>
      </c>
      <c r="M64" s="264">
        <v>0</v>
      </c>
      <c r="N64" s="264">
        <v>1005</v>
      </c>
      <c r="O64" s="507">
        <v>1005</v>
      </c>
      <c r="P64" s="507"/>
      <c r="Q64" s="507"/>
      <c r="R64" s="264">
        <v>0</v>
      </c>
      <c r="S64" s="264">
        <v>1005</v>
      </c>
      <c r="T64" s="264">
        <v>-1005</v>
      </c>
      <c r="U64" s="279"/>
    </row>
    <row r="65" spans="2:21" ht="15" customHeight="1" hidden="1">
      <c r="B65" s="263" t="s">
        <v>713</v>
      </c>
      <c r="C65" s="506" t="s">
        <v>714</v>
      </c>
      <c r="D65" s="506"/>
      <c r="E65" s="506"/>
      <c r="F65" s="506"/>
      <c r="G65" s="264">
        <v>0</v>
      </c>
      <c r="H65" s="264">
        <v>0</v>
      </c>
      <c r="I65" s="507">
        <v>0</v>
      </c>
      <c r="J65" s="507"/>
      <c r="K65" s="264">
        <v>0</v>
      </c>
      <c r="L65" s="264">
        <v>0</v>
      </c>
      <c r="M65" s="264">
        <v>0</v>
      </c>
      <c r="N65" s="264">
        <v>254164.82</v>
      </c>
      <c r="O65" s="507">
        <v>254164.82</v>
      </c>
      <c r="P65" s="507"/>
      <c r="Q65" s="507"/>
      <c r="R65" s="264">
        <v>11661.22</v>
      </c>
      <c r="S65" s="264">
        <v>265826.04</v>
      </c>
      <c r="T65" s="264">
        <v>-265826.04</v>
      </c>
      <c r="U65" s="279"/>
    </row>
    <row r="66" spans="2:21" ht="15" customHeight="1" hidden="1">
      <c r="B66" s="263" t="s">
        <v>715</v>
      </c>
      <c r="C66" s="506" t="s">
        <v>716</v>
      </c>
      <c r="D66" s="506"/>
      <c r="E66" s="506"/>
      <c r="F66" s="506"/>
      <c r="G66" s="264">
        <v>0</v>
      </c>
      <c r="H66" s="264">
        <v>0</v>
      </c>
      <c r="I66" s="507">
        <v>0</v>
      </c>
      <c r="J66" s="507"/>
      <c r="K66" s="264">
        <v>0</v>
      </c>
      <c r="L66" s="264">
        <v>0</v>
      </c>
      <c r="M66" s="264">
        <v>0</v>
      </c>
      <c r="N66" s="264">
        <v>98517.44</v>
      </c>
      <c r="O66" s="507">
        <v>98517.44</v>
      </c>
      <c r="P66" s="507"/>
      <c r="Q66" s="507"/>
      <c r="R66" s="264">
        <v>0</v>
      </c>
      <c r="S66" s="264">
        <v>98517.44</v>
      </c>
      <c r="T66" s="264">
        <v>-98517.44</v>
      </c>
      <c r="U66" s="279"/>
    </row>
    <row r="67" spans="2:21" ht="15" customHeight="1" hidden="1">
      <c r="B67" s="263" t="s">
        <v>717</v>
      </c>
      <c r="C67" s="506" t="s">
        <v>718</v>
      </c>
      <c r="D67" s="506"/>
      <c r="E67" s="506"/>
      <c r="F67" s="506"/>
      <c r="G67" s="264">
        <v>0</v>
      </c>
      <c r="H67" s="264">
        <v>0</v>
      </c>
      <c r="I67" s="507">
        <v>0</v>
      </c>
      <c r="J67" s="507"/>
      <c r="K67" s="264">
        <v>0</v>
      </c>
      <c r="L67" s="264">
        <v>0</v>
      </c>
      <c r="M67" s="264">
        <v>0</v>
      </c>
      <c r="N67" s="264">
        <v>8627.21</v>
      </c>
      <c r="O67" s="507">
        <v>8627.21</v>
      </c>
      <c r="P67" s="507"/>
      <c r="Q67" s="507"/>
      <c r="R67" s="264">
        <v>0</v>
      </c>
      <c r="S67" s="264">
        <v>8627.21</v>
      </c>
      <c r="T67" s="264">
        <v>-8627.21</v>
      </c>
      <c r="U67" s="279"/>
    </row>
    <row r="68" spans="2:21" ht="15" customHeight="1" hidden="1">
      <c r="B68" s="263" t="s">
        <v>719</v>
      </c>
      <c r="C68" s="506" t="s">
        <v>720</v>
      </c>
      <c r="D68" s="506"/>
      <c r="E68" s="506"/>
      <c r="F68" s="506"/>
      <c r="G68" s="264">
        <v>0</v>
      </c>
      <c r="H68" s="264">
        <v>0</v>
      </c>
      <c r="I68" s="507">
        <v>0</v>
      </c>
      <c r="J68" s="507"/>
      <c r="K68" s="264">
        <v>0</v>
      </c>
      <c r="L68" s="264">
        <v>0</v>
      </c>
      <c r="M68" s="264">
        <v>0</v>
      </c>
      <c r="N68" s="264">
        <v>85446.73</v>
      </c>
      <c r="O68" s="507">
        <v>85446.73</v>
      </c>
      <c r="P68" s="507"/>
      <c r="Q68" s="507"/>
      <c r="R68" s="264">
        <v>11661.22</v>
      </c>
      <c r="S68" s="264">
        <v>97107.95</v>
      </c>
      <c r="T68" s="264">
        <v>-97107.95</v>
      </c>
      <c r="U68" s="279"/>
    </row>
    <row r="69" spans="2:21" ht="15" customHeight="1" hidden="1">
      <c r="B69" s="263" t="s">
        <v>721</v>
      </c>
      <c r="C69" s="506" t="s">
        <v>722</v>
      </c>
      <c r="D69" s="506"/>
      <c r="E69" s="506"/>
      <c r="F69" s="506"/>
      <c r="G69" s="264">
        <v>0</v>
      </c>
      <c r="H69" s="264">
        <v>0</v>
      </c>
      <c r="I69" s="507">
        <v>0</v>
      </c>
      <c r="J69" s="507"/>
      <c r="K69" s="264">
        <v>0</v>
      </c>
      <c r="L69" s="264">
        <v>0</v>
      </c>
      <c r="M69" s="264">
        <v>0</v>
      </c>
      <c r="N69" s="264">
        <v>61573.44</v>
      </c>
      <c r="O69" s="507">
        <v>61573.44</v>
      </c>
      <c r="P69" s="507"/>
      <c r="Q69" s="507"/>
      <c r="R69" s="264">
        <v>0</v>
      </c>
      <c r="S69" s="264">
        <v>61573.44</v>
      </c>
      <c r="T69" s="264">
        <v>-61573.44</v>
      </c>
      <c r="U69" s="279"/>
    </row>
    <row r="70" spans="2:21" ht="15" customHeight="1" hidden="1">
      <c r="B70" s="263" t="s">
        <v>723</v>
      </c>
      <c r="C70" s="506" t="s">
        <v>724</v>
      </c>
      <c r="D70" s="506"/>
      <c r="E70" s="506"/>
      <c r="F70" s="506"/>
      <c r="G70" s="264">
        <v>0</v>
      </c>
      <c r="H70" s="264">
        <v>0</v>
      </c>
      <c r="I70" s="507">
        <v>0</v>
      </c>
      <c r="J70" s="507"/>
      <c r="K70" s="264">
        <v>0</v>
      </c>
      <c r="L70" s="264">
        <v>0</v>
      </c>
      <c r="M70" s="264">
        <v>0</v>
      </c>
      <c r="N70" s="264">
        <v>163660.42</v>
      </c>
      <c r="O70" s="507">
        <v>163660.42</v>
      </c>
      <c r="P70" s="507"/>
      <c r="Q70" s="507"/>
      <c r="R70" s="264">
        <v>14878.22</v>
      </c>
      <c r="S70" s="264">
        <v>178538.64</v>
      </c>
      <c r="T70" s="264">
        <v>-178538.64</v>
      </c>
      <c r="U70" s="279"/>
    </row>
    <row r="71" spans="2:21" ht="15" customHeight="1" hidden="1">
      <c r="B71" s="263" t="s">
        <v>725</v>
      </c>
      <c r="C71" s="506" t="s">
        <v>726</v>
      </c>
      <c r="D71" s="506"/>
      <c r="E71" s="506"/>
      <c r="F71" s="506"/>
      <c r="G71" s="264">
        <v>0</v>
      </c>
      <c r="H71" s="264">
        <v>0</v>
      </c>
      <c r="I71" s="507">
        <v>0</v>
      </c>
      <c r="J71" s="507"/>
      <c r="K71" s="264">
        <v>0</v>
      </c>
      <c r="L71" s="264">
        <v>0</v>
      </c>
      <c r="M71" s="264">
        <v>0</v>
      </c>
      <c r="N71" s="264">
        <v>163660.42</v>
      </c>
      <c r="O71" s="507">
        <v>163660.42</v>
      </c>
      <c r="P71" s="507"/>
      <c r="Q71" s="507"/>
      <c r="R71" s="264">
        <v>14878.22</v>
      </c>
      <c r="S71" s="264">
        <v>178538.64</v>
      </c>
      <c r="T71" s="264">
        <v>-178538.64</v>
      </c>
      <c r="U71" s="279"/>
    </row>
    <row r="72" spans="2:21" ht="15" customHeight="1" hidden="1">
      <c r="B72" s="263" t="s">
        <v>729</v>
      </c>
      <c r="C72" s="506" t="s">
        <v>730</v>
      </c>
      <c r="D72" s="506"/>
      <c r="E72" s="506"/>
      <c r="F72" s="506"/>
      <c r="G72" s="264">
        <v>0</v>
      </c>
      <c r="H72" s="264">
        <v>0</v>
      </c>
      <c r="I72" s="507">
        <v>0</v>
      </c>
      <c r="J72" s="507"/>
      <c r="K72" s="264">
        <v>0</v>
      </c>
      <c r="L72" s="264">
        <v>0</v>
      </c>
      <c r="M72" s="264">
        <v>0</v>
      </c>
      <c r="N72" s="264">
        <v>1041242.87</v>
      </c>
      <c r="O72" s="507">
        <v>1041242.87</v>
      </c>
      <c r="P72" s="507"/>
      <c r="Q72" s="507"/>
      <c r="R72" s="264">
        <v>295854.74</v>
      </c>
      <c r="S72" s="264">
        <v>1337097.61</v>
      </c>
      <c r="T72" s="264">
        <v>-1337097.61</v>
      </c>
      <c r="U72" s="279"/>
    </row>
    <row r="73" spans="2:21" ht="15" customHeight="1" hidden="1">
      <c r="B73" s="263" t="s">
        <v>731</v>
      </c>
      <c r="C73" s="506" t="s">
        <v>732</v>
      </c>
      <c r="D73" s="506"/>
      <c r="E73" s="506"/>
      <c r="F73" s="506"/>
      <c r="G73" s="264">
        <v>0</v>
      </c>
      <c r="H73" s="264">
        <v>0</v>
      </c>
      <c r="I73" s="507">
        <v>0</v>
      </c>
      <c r="J73" s="507"/>
      <c r="K73" s="264">
        <v>0</v>
      </c>
      <c r="L73" s="264">
        <v>0</v>
      </c>
      <c r="M73" s="264">
        <v>0</v>
      </c>
      <c r="N73" s="264">
        <v>456597.33</v>
      </c>
      <c r="O73" s="507">
        <v>456597.33</v>
      </c>
      <c r="P73" s="507"/>
      <c r="Q73" s="507"/>
      <c r="R73" s="264">
        <v>95469.22</v>
      </c>
      <c r="S73" s="264">
        <v>552066.55</v>
      </c>
      <c r="T73" s="264">
        <v>-552066.55</v>
      </c>
      <c r="U73" s="279"/>
    </row>
    <row r="74" spans="2:21" ht="15" customHeight="1" hidden="1">
      <c r="B74" s="263" t="s">
        <v>983</v>
      </c>
      <c r="C74" s="506" t="s">
        <v>984</v>
      </c>
      <c r="D74" s="506"/>
      <c r="E74" s="506"/>
      <c r="F74" s="506"/>
      <c r="G74" s="264">
        <v>0</v>
      </c>
      <c r="H74" s="264">
        <v>0</v>
      </c>
      <c r="I74" s="507">
        <v>0</v>
      </c>
      <c r="J74" s="507"/>
      <c r="K74" s="264">
        <v>0</v>
      </c>
      <c r="L74" s="264">
        <v>0</v>
      </c>
      <c r="M74" s="264">
        <v>0</v>
      </c>
      <c r="N74" s="264">
        <v>114889.07</v>
      </c>
      <c r="O74" s="507">
        <v>114889.07</v>
      </c>
      <c r="P74" s="507"/>
      <c r="Q74" s="507"/>
      <c r="R74" s="264">
        <v>17319.96</v>
      </c>
      <c r="S74" s="264">
        <v>132209.03</v>
      </c>
      <c r="T74" s="264">
        <v>-132209.03</v>
      </c>
      <c r="U74" s="279"/>
    </row>
    <row r="75" spans="2:21" ht="15" customHeight="1" hidden="1">
      <c r="B75" s="263" t="s">
        <v>733</v>
      </c>
      <c r="C75" s="506" t="s">
        <v>734</v>
      </c>
      <c r="D75" s="506"/>
      <c r="E75" s="506"/>
      <c r="F75" s="506"/>
      <c r="G75" s="264">
        <v>0</v>
      </c>
      <c r="H75" s="264">
        <v>0</v>
      </c>
      <c r="I75" s="507">
        <v>0</v>
      </c>
      <c r="J75" s="507"/>
      <c r="K75" s="264">
        <v>0</v>
      </c>
      <c r="L75" s="264">
        <v>0</v>
      </c>
      <c r="M75" s="264">
        <v>0</v>
      </c>
      <c r="N75" s="264">
        <v>43280.16</v>
      </c>
      <c r="O75" s="507">
        <v>43280.16</v>
      </c>
      <c r="P75" s="507"/>
      <c r="Q75" s="507"/>
      <c r="R75" s="264">
        <v>7213.36</v>
      </c>
      <c r="S75" s="264">
        <v>50493.52</v>
      </c>
      <c r="T75" s="264">
        <v>-50493.52</v>
      </c>
      <c r="U75" s="279"/>
    </row>
    <row r="76" spans="2:21" ht="15" customHeight="1" hidden="1">
      <c r="B76" s="263" t="s">
        <v>985</v>
      </c>
      <c r="C76" s="506" t="s">
        <v>986</v>
      </c>
      <c r="D76" s="506"/>
      <c r="E76" s="506"/>
      <c r="F76" s="506"/>
      <c r="G76" s="264">
        <v>0</v>
      </c>
      <c r="H76" s="264">
        <v>0</v>
      </c>
      <c r="I76" s="507">
        <v>0</v>
      </c>
      <c r="J76" s="507"/>
      <c r="K76" s="264">
        <v>0</v>
      </c>
      <c r="L76" s="264">
        <v>0</v>
      </c>
      <c r="M76" s="264">
        <v>0</v>
      </c>
      <c r="N76" s="264">
        <v>0</v>
      </c>
      <c r="O76" s="507">
        <v>0</v>
      </c>
      <c r="P76" s="507"/>
      <c r="Q76" s="507"/>
      <c r="R76" s="264">
        <v>146025</v>
      </c>
      <c r="S76" s="264">
        <v>146025</v>
      </c>
      <c r="T76" s="264">
        <v>-146025</v>
      </c>
      <c r="U76" s="279"/>
    </row>
    <row r="77" spans="2:21" ht="15" customHeight="1" hidden="1">
      <c r="B77" s="263" t="s">
        <v>1034</v>
      </c>
      <c r="C77" s="506" t="s">
        <v>1035</v>
      </c>
      <c r="D77" s="506"/>
      <c r="E77" s="506"/>
      <c r="F77" s="506"/>
      <c r="G77" s="264">
        <v>0</v>
      </c>
      <c r="H77" s="264">
        <v>0</v>
      </c>
      <c r="I77" s="507">
        <v>0</v>
      </c>
      <c r="J77" s="507"/>
      <c r="K77" s="264">
        <v>0</v>
      </c>
      <c r="L77" s="264">
        <v>0</v>
      </c>
      <c r="M77" s="264">
        <v>0</v>
      </c>
      <c r="N77" s="264">
        <v>172635.75</v>
      </c>
      <c r="O77" s="507">
        <v>172635.75</v>
      </c>
      <c r="P77" s="507"/>
      <c r="Q77" s="507"/>
      <c r="R77" s="264">
        <v>13962.66</v>
      </c>
      <c r="S77" s="264">
        <v>186598.41</v>
      </c>
      <c r="T77" s="264">
        <v>-186598.41</v>
      </c>
      <c r="U77" s="279"/>
    </row>
    <row r="78" spans="2:21" ht="15" customHeight="1" hidden="1">
      <c r="B78" s="263" t="s">
        <v>735</v>
      </c>
      <c r="C78" s="506" t="s">
        <v>736</v>
      </c>
      <c r="D78" s="506"/>
      <c r="E78" s="506"/>
      <c r="F78" s="506"/>
      <c r="G78" s="264">
        <v>0</v>
      </c>
      <c r="H78" s="264">
        <v>0</v>
      </c>
      <c r="I78" s="507">
        <v>0</v>
      </c>
      <c r="J78" s="507"/>
      <c r="K78" s="264">
        <v>0</v>
      </c>
      <c r="L78" s="264">
        <v>0</v>
      </c>
      <c r="M78" s="264">
        <v>0</v>
      </c>
      <c r="N78" s="264">
        <v>253840.56</v>
      </c>
      <c r="O78" s="507">
        <v>253840.56</v>
      </c>
      <c r="P78" s="507"/>
      <c r="Q78" s="507"/>
      <c r="R78" s="264">
        <v>15864.54</v>
      </c>
      <c r="S78" s="264">
        <v>269705.1</v>
      </c>
      <c r="T78" s="264">
        <v>-269705.1</v>
      </c>
      <c r="U78" s="279"/>
    </row>
    <row r="79" spans="2:21" ht="15" customHeight="1" hidden="1">
      <c r="B79" s="263" t="s">
        <v>737</v>
      </c>
      <c r="C79" s="506" t="s">
        <v>738</v>
      </c>
      <c r="D79" s="506"/>
      <c r="E79" s="506"/>
      <c r="F79" s="506"/>
      <c r="G79" s="264">
        <v>0</v>
      </c>
      <c r="H79" s="264">
        <v>0</v>
      </c>
      <c r="I79" s="507">
        <v>0</v>
      </c>
      <c r="J79" s="507"/>
      <c r="K79" s="264">
        <v>0</v>
      </c>
      <c r="L79" s="264">
        <v>0</v>
      </c>
      <c r="M79" s="264">
        <v>14581.63</v>
      </c>
      <c r="N79" s="264">
        <v>2145835.47</v>
      </c>
      <c r="O79" s="507">
        <v>2160417.1</v>
      </c>
      <c r="P79" s="507"/>
      <c r="Q79" s="507"/>
      <c r="R79" s="264">
        <v>92894.87</v>
      </c>
      <c r="S79" s="264">
        <v>2253311.97</v>
      </c>
      <c r="T79" s="264">
        <v>-2253311.97</v>
      </c>
      <c r="U79" s="279"/>
    </row>
    <row r="80" spans="2:21" ht="15" customHeight="1" hidden="1">
      <c r="B80" s="263" t="s">
        <v>739</v>
      </c>
      <c r="C80" s="506" t="s">
        <v>740</v>
      </c>
      <c r="D80" s="506"/>
      <c r="E80" s="506"/>
      <c r="F80" s="506"/>
      <c r="G80" s="264">
        <v>0</v>
      </c>
      <c r="H80" s="264">
        <v>0</v>
      </c>
      <c r="I80" s="507">
        <v>0</v>
      </c>
      <c r="J80" s="507"/>
      <c r="K80" s="264">
        <v>0</v>
      </c>
      <c r="L80" s="264">
        <v>0</v>
      </c>
      <c r="M80" s="264">
        <v>-68.29</v>
      </c>
      <c r="N80" s="264">
        <v>63802.36</v>
      </c>
      <c r="O80" s="507">
        <v>63734.07</v>
      </c>
      <c r="P80" s="507"/>
      <c r="Q80" s="507"/>
      <c r="R80" s="264">
        <v>991.55</v>
      </c>
      <c r="S80" s="264">
        <v>64725.62</v>
      </c>
      <c r="T80" s="264">
        <v>-64725.62</v>
      </c>
      <c r="U80" s="279"/>
    </row>
    <row r="81" spans="2:21" ht="15" customHeight="1" hidden="1">
      <c r="B81" s="263" t="s">
        <v>743</v>
      </c>
      <c r="C81" s="506" t="s">
        <v>744</v>
      </c>
      <c r="D81" s="506"/>
      <c r="E81" s="506"/>
      <c r="F81" s="506"/>
      <c r="G81" s="264">
        <v>0</v>
      </c>
      <c r="H81" s="264">
        <v>0</v>
      </c>
      <c r="I81" s="507">
        <v>0</v>
      </c>
      <c r="J81" s="507"/>
      <c r="K81" s="264">
        <v>0</v>
      </c>
      <c r="L81" s="264">
        <v>0</v>
      </c>
      <c r="M81" s="264">
        <v>0</v>
      </c>
      <c r="N81" s="264">
        <v>81920.88</v>
      </c>
      <c r="O81" s="507">
        <v>81920.88</v>
      </c>
      <c r="P81" s="507"/>
      <c r="Q81" s="507"/>
      <c r="R81" s="264">
        <v>9188.12</v>
      </c>
      <c r="S81" s="264">
        <v>91109</v>
      </c>
      <c r="T81" s="264">
        <v>-91109</v>
      </c>
      <c r="U81" s="279"/>
    </row>
    <row r="82" spans="2:21" ht="15" customHeight="1" hidden="1">
      <c r="B82" s="263" t="s">
        <v>745</v>
      </c>
      <c r="C82" s="506" t="s">
        <v>746</v>
      </c>
      <c r="D82" s="506"/>
      <c r="E82" s="506"/>
      <c r="F82" s="506"/>
      <c r="G82" s="264">
        <v>0</v>
      </c>
      <c r="H82" s="264">
        <v>0</v>
      </c>
      <c r="I82" s="507">
        <v>0</v>
      </c>
      <c r="J82" s="507"/>
      <c r="K82" s="264">
        <v>0</v>
      </c>
      <c r="L82" s="264">
        <v>0</v>
      </c>
      <c r="M82" s="264">
        <v>4900</v>
      </c>
      <c r="N82" s="264">
        <v>-5631</v>
      </c>
      <c r="O82" s="507">
        <v>-731</v>
      </c>
      <c r="P82" s="507"/>
      <c r="Q82" s="507"/>
      <c r="R82" s="264">
        <v>731</v>
      </c>
      <c r="S82" s="264">
        <v>0</v>
      </c>
      <c r="T82" s="264">
        <v>0</v>
      </c>
      <c r="U82" s="279"/>
    </row>
    <row r="83" spans="2:21" ht="15" customHeight="1" hidden="1">
      <c r="B83" s="263" t="s">
        <v>749</v>
      </c>
      <c r="C83" s="506" t="s">
        <v>750</v>
      </c>
      <c r="D83" s="506"/>
      <c r="E83" s="506"/>
      <c r="F83" s="506"/>
      <c r="G83" s="264">
        <v>0</v>
      </c>
      <c r="H83" s="264">
        <v>0</v>
      </c>
      <c r="I83" s="507">
        <v>0</v>
      </c>
      <c r="J83" s="507"/>
      <c r="K83" s="264">
        <v>0</v>
      </c>
      <c r="L83" s="264">
        <v>0</v>
      </c>
      <c r="M83" s="264">
        <v>0</v>
      </c>
      <c r="N83" s="264">
        <v>167479.78</v>
      </c>
      <c r="O83" s="507">
        <v>167479.78</v>
      </c>
      <c r="P83" s="507"/>
      <c r="Q83" s="507"/>
      <c r="R83" s="264">
        <v>0</v>
      </c>
      <c r="S83" s="264">
        <v>167479.78</v>
      </c>
      <c r="T83" s="264">
        <v>-167479.78</v>
      </c>
      <c r="U83" s="279"/>
    </row>
    <row r="84" spans="2:21" ht="15" customHeight="1" hidden="1">
      <c r="B84" s="263" t="s">
        <v>987</v>
      </c>
      <c r="C84" s="506" t="s">
        <v>726</v>
      </c>
      <c r="D84" s="506"/>
      <c r="E84" s="506"/>
      <c r="F84" s="506"/>
      <c r="G84" s="264">
        <v>0</v>
      </c>
      <c r="H84" s="264">
        <v>0</v>
      </c>
      <c r="I84" s="507">
        <v>0</v>
      </c>
      <c r="J84" s="507"/>
      <c r="K84" s="264">
        <v>0</v>
      </c>
      <c r="L84" s="264">
        <v>0</v>
      </c>
      <c r="M84" s="264">
        <v>0</v>
      </c>
      <c r="N84" s="264">
        <v>1012678.4</v>
      </c>
      <c r="O84" s="507">
        <v>1012678.4</v>
      </c>
      <c r="P84" s="507"/>
      <c r="Q84" s="507"/>
      <c r="R84" s="264">
        <v>54859.24</v>
      </c>
      <c r="S84" s="264">
        <v>1067537.64</v>
      </c>
      <c r="T84" s="264">
        <v>-1067537.64</v>
      </c>
      <c r="U84" s="279"/>
    </row>
    <row r="85" spans="2:21" ht="15" customHeight="1" hidden="1">
      <c r="B85" s="263" t="s">
        <v>753</v>
      </c>
      <c r="C85" s="506" t="s">
        <v>754</v>
      </c>
      <c r="D85" s="506"/>
      <c r="E85" s="506"/>
      <c r="F85" s="506"/>
      <c r="G85" s="264">
        <v>0</v>
      </c>
      <c r="H85" s="264">
        <v>0</v>
      </c>
      <c r="I85" s="507">
        <v>0</v>
      </c>
      <c r="J85" s="507"/>
      <c r="K85" s="264">
        <v>0</v>
      </c>
      <c r="L85" s="264">
        <v>0</v>
      </c>
      <c r="M85" s="264">
        <v>3059.92</v>
      </c>
      <c r="N85" s="264">
        <v>8353.71</v>
      </c>
      <c r="O85" s="507">
        <v>11413.63</v>
      </c>
      <c r="P85" s="507"/>
      <c r="Q85" s="507"/>
      <c r="R85" s="264">
        <v>1600</v>
      </c>
      <c r="S85" s="264">
        <v>13013.63</v>
      </c>
      <c r="T85" s="264">
        <v>-13013.63</v>
      </c>
      <c r="U85" s="279"/>
    </row>
    <row r="86" spans="2:21" ht="15" customHeight="1" hidden="1">
      <c r="B86" s="263" t="s">
        <v>755</v>
      </c>
      <c r="C86" s="506" t="s">
        <v>756</v>
      </c>
      <c r="D86" s="506"/>
      <c r="E86" s="506"/>
      <c r="F86" s="506"/>
      <c r="G86" s="264">
        <v>0</v>
      </c>
      <c r="H86" s="264">
        <v>0</v>
      </c>
      <c r="I86" s="507">
        <v>0</v>
      </c>
      <c r="J86" s="507"/>
      <c r="K86" s="264">
        <v>0</v>
      </c>
      <c r="L86" s="264">
        <v>0</v>
      </c>
      <c r="M86" s="264">
        <v>840</v>
      </c>
      <c r="N86" s="264">
        <v>-1845</v>
      </c>
      <c r="O86" s="507">
        <v>-1005</v>
      </c>
      <c r="P86" s="507"/>
      <c r="Q86" s="507"/>
      <c r="R86" s="264">
        <v>0</v>
      </c>
      <c r="S86" s="264">
        <v>-1005</v>
      </c>
      <c r="T86" s="264">
        <v>1005</v>
      </c>
      <c r="U86" s="279"/>
    </row>
    <row r="87" spans="2:21" ht="15" customHeight="1" hidden="1">
      <c r="B87" s="263" t="s">
        <v>1061</v>
      </c>
      <c r="C87" s="506" t="s">
        <v>1062</v>
      </c>
      <c r="D87" s="506"/>
      <c r="E87" s="506"/>
      <c r="F87" s="506"/>
      <c r="G87" s="264">
        <v>0</v>
      </c>
      <c r="H87" s="264">
        <v>0</v>
      </c>
      <c r="I87" s="507">
        <v>0</v>
      </c>
      <c r="J87" s="507"/>
      <c r="K87" s="264">
        <v>0</v>
      </c>
      <c r="L87" s="264">
        <v>0</v>
      </c>
      <c r="M87" s="264">
        <v>5850</v>
      </c>
      <c r="N87" s="264">
        <v>-5850</v>
      </c>
      <c r="O87" s="507">
        <v>0</v>
      </c>
      <c r="P87" s="507"/>
      <c r="Q87" s="507"/>
      <c r="R87" s="264">
        <v>0</v>
      </c>
      <c r="S87" s="264">
        <v>0</v>
      </c>
      <c r="T87" s="264">
        <v>0</v>
      </c>
      <c r="U87" s="279"/>
    </row>
    <row r="88" spans="2:21" ht="15" customHeight="1" hidden="1">
      <c r="B88" s="263" t="s">
        <v>1036</v>
      </c>
      <c r="C88" s="506" t="s">
        <v>1037</v>
      </c>
      <c r="D88" s="506"/>
      <c r="E88" s="506"/>
      <c r="F88" s="506"/>
      <c r="G88" s="264">
        <v>0</v>
      </c>
      <c r="H88" s="264">
        <v>0</v>
      </c>
      <c r="I88" s="507">
        <v>0</v>
      </c>
      <c r="J88" s="507"/>
      <c r="K88" s="264">
        <v>0</v>
      </c>
      <c r="L88" s="264">
        <v>0</v>
      </c>
      <c r="M88" s="264">
        <v>0</v>
      </c>
      <c r="N88" s="264">
        <v>176469.5</v>
      </c>
      <c r="O88" s="507">
        <v>176469.5</v>
      </c>
      <c r="P88" s="507"/>
      <c r="Q88" s="507"/>
      <c r="R88" s="264">
        <v>0</v>
      </c>
      <c r="S88" s="264">
        <v>176469.5</v>
      </c>
      <c r="T88" s="264">
        <v>-176469.5</v>
      </c>
      <c r="U88" s="279"/>
    </row>
    <row r="89" spans="2:21" ht="15" customHeight="1" hidden="1">
      <c r="B89" s="263" t="s">
        <v>761</v>
      </c>
      <c r="C89" s="506" t="s">
        <v>762</v>
      </c>
      <c r="D89" s="506"/>
      <c r="E89" s="506"/>
      <c r="F89" s="506"/>
      <c r="G89" s="264">
        <v>0</v>
      </c>
      <c r="H89" s="264">
        <v>0</v>
      </c>
      <c r="I89" s="507">
        <v>0</v>
      </c>
      <c r="J89" s="507"/>
      <c r="K89" s="264">
        <v>0</v>
      </c>
      <c r="L89" s="264">
        <v>0</v>
      </c>
      <c r="M89" s="264">
        <v>0</v>
      </c>
      <c r="N89" s="264">
        <v>113876.06</v>
      </c>
      <c r="O89" s="507">
        <v>113876.06</v>
      </c>
      <c r="P89" s="507"/>
      <c r="Q89" s="507"/>
      <c r="R89" s="264">
        <v>1268.44</v>
      </c>
      <c r="S89" s="264">
        <v>115144.5</v>
      </c>
      <c r="T89" s="264">
        <v>-115144.5</v>
      </c>
      <c r="U89" s="279"/>
    </row>
    <row r="90" spans="2:21" ht="15" customHeight="1" hidden="1">
      <c r="B90" s="263" t="s">
        <v>763</v>
      </c>
      <c r="C90" s="506" t="s">
        <v>764</v>
      </c>
      <c r="D90" s="506"/>
      <c r="E90" s="506"/>
      <c r="F90" s="506"/>
      <c r="G90" s="264">
        <v>0</v>
      </c>
      <c r="H90" s="264">
        <v>0</v>
      </c>
      <c r="I90" s="507">
        <v>0</v>
      </c>
      <c r="J90" s="507"/>
      <c r="K90" s="264">
        <v>0</v>
      </c>
      <c r="L90" s="264">
        <v>0</v>
      </c>
      <c r="M90" s="264">
        <v>0</v>
      </c>
      <c r="N90" s="264">
        <v>-690.88</v>
      </c>
      <c r="O90" s="507">
        <v>-690.88</v>
      </c>
      <c r="P90" s="507"/>
      <c r="Q90" s="507"/>
      <c r="R90" s="264">
        <v>690.88</v>
      </c>
      <c r="S90" s="264">
        <v>0</v>
      </c>
      <c r="T90" s="264">
        <v>0</v>
      </c>
      <c r="U90" s="279"/>
    </row>
    <row r="91" spans="2:21" ht="15" customHeight="1" hidden="1">
      <c r="B91" s="263" t="s">
        <v>765</v>
      </c>
      <c r="C91" s="506" t="s">
        <v>766</v>
      </c>
      <c r="D91" s="506"/>
      <c r="E91" s="506"/>
      <c r="F91" s="506"/>
      <c r="G91" s="264">
        <v>0</v>
      </c>
      <c r="H91" s="264">
        <v>0</v>
      </c>
      <c r="I91" s="507">
        <v>0</v>
      </c>
      <c r="J91" s="507"/>
      <c r="K91" s="264">
        <v>0</v>
      </c>
      <c r="L91" s="264">
        <v>0</v>
      </c>
      <c r="M91" s="264">
        <v>0</v>
      </c>
      <c r="N91" s="264">
        <v>322673.81</v>
      </c>
      <c r="O91" s="507">
        <v>322673.81</v>
      </c>
      <c r="P91" s="507"/>
      <c r="Q91" s="507"/>
      <c r="R91" s="264">
        <v>2178.55</v>
      </c>
      <c r="S91" s="264">
        <v>324852.36</v>
      </c>
      <c r="T91" s="264">
        <v>-324852.36</v>
      </c>
      <c r="U91" s="279"/>
    </row>
    <row r="92" spans="2:21" ht="15" customHeight="1" hidden="1">
      <c r="B92" s="263" t="s">
        <v>767</v>
      </c>
      <c r="C92" s="506" t="s">
        <v>768</v>
      </c>
      <c r="D92" s="506"/>
      <c r="E92" s="506"/>
      <c r="F92" s="506"/>
      <c r="G92" s="264">
        <v>0</v>
      </c>
      <c r="H92" s="264">
        <v>0</v>
      </c>
      <c r="I92" s="507">
        <v>0</v>
      </c>
      <c r="J92" s="507"/>
      <c r="K92" s="264">
        <v>0</v>
      </c>
      <c r="L92" s="264">
        <v>0</v>
      </c>
      <c r="M92" s="264">
        <v>0</v>
      </c>
      <c r="N92" s="264">
        <v>88852.77</v>
      </c>
      <c r="O92" s="507">
        <v>88852.77</v>
      </c>
      <c r="P92" s="507"/>
      <c r="Q92" s="507"/>
      <c r="R92" s="264">
        <v>20050.89</v>
      </c>
      <c r="S92" s="264">
        <v>108903.66</v>
      </c>
      <c r="T92" s="264">
        <v>-108903.66</v>
      </c>
      <c r="U92" s="279"/>
    </row>
    <row r="93" spans="2:21" ht="15" customHeight="1" hidden="1">
      <c r="B93" s="263" t="s">
        <v>769</v>
      </c>
      <c r="C93" s="506" t="s">
        <v>770</v>
      </c>
      <c r="D93" s="506"/>
      <c r="E93" s="506"/>
      <c r="F93" s="506"/>
      <c r="G93" s="264">
        <v>0</v>
      </c>
      <c r="H93" s="264">
        <v>0</v>
      </c>
      <c r="I93" s="507">
        <v>0</v>
      </c>
      <c r="J93" s="507"/>
      <c r="K93" s="264">
        <v>0</v>
      </c>
      <c r="L93" s="264">
        <v>0</v>
      </c>
      <c r="M93" s="264">
        <v>0</v>
      </c>
      <c r="N93" s="264">
        <v>58663.8</v>
      </c>
      <c r="O93" s="507">
        <v>58663.8</v>
      </c>
      <c r="P93" s="507"/>
      <c r="Q93" s="507"/>
      <c r="R93" s="264">
        <v>1336.2</v>
      </c>
      <c r="S93" s="264">
        <v>60000</v>
      </c>
      <c r="T93" s="264">
        <v>-60000</v>
      </c>
      <c r="U93" s="279"/>
    </row>
    <row r="94" spans="2:21" ht="15" customHeight="1" hidden="1">
      <c r="B94" s="263" t="s">
        <v>1018</v>
      </c>
      <c r="C94" s="506" t="s">
        <v>1019</v>
      </c>
      <c r="D94" s="506"/>
      <c r="E94" s="506"/>
      <c r="F94" s="506"/>
      <c r="G94" s="264">
        <v>0</v>
      </c>
      <c r="H94" s="264">
        <v>0</v>
      </c>
      <c r="I94" s="507">
        <v>0</v>
      </c>
      <c r="J94" s="507"/>
      <c r="K94" s="264">
        <v>0</v>
      </c>
      <c r="L94" s="264">
        <v>0</v>
      </c>
      <c r="M94" s="264">
        <v>0</v>
      </c>
      <c r="N94" s="264">
        <v>34416.73</v>
      </c>
      <c r="O94" s="507">
        <v>34416.73</v>
      </c>
      <c r="P94" s="507"/>
      <c r="Q94" s="507"/>
      <c r="R94" s="264">
        <v>0</v>
      </c>
      <c r="S94" s="264">
        <v>34416.73</v>
      </c>
      <c r="T94" s="264">
        <v>-34416.73</v>
      </c>
      <c r="U94" s="279"/>
    </row>
    <row r="95" spans="2:21" ht="15" customHeight="1" hidden="1">
      <c r="B95" s="263" t="s">
        <v>771</v>
      </c>
      <c r="C95" s="506" t="s">
        <v>772</v>
      </c>
      <c r="D95" s="506"/>
      <c r="E95" s="506"/>
      <c r="F95" s="506"/>
      <c r="G95" s="264">
        <v>0</v>
      </c>
      <c r="H95" s="264">
        <v>0</v>
      </c>
      <c r="I95" s="507">
        <v>0</v>
      </c>
      <c r="J95" s="507"/>
      <c r="K95" s="264">
        <v>0</v>
      </c>
      <c r="L95" s="264">
        <v>0</v>
      </c>
      <c r="M95" s="264">
        <v>0</v>
      </c>
      <c r="N95" s="264">
        <v>30664.55</v>
      </c>
      <c r="O95" s="507">
        <v>30664.55</v>
      </c>
      <c r="P95" s="507"/>
      <c r="Q95" s="507"/>
      <c r="R95" s="264">
        <v>0</v>
      </c>
      <c r="S95" s="264">
        <v>30664.55</v>
      </c>
      <c r="T95" s="264">
        <v>-30664.55</v>
      </c>
      <c r="U95" s="279"/>
    </row>
    <row r="96" spans="2:21" ht="15" customHeight="1" hidden="1">
      <c r="B96" s="263" t="s">
        <v>775</v>
      </c>
      <c r="C96" s="506" t="s">
        <v>776</v>
      </c>
      <c r="D96" s="506"/>
      <c r="E96" s="506"/>
      <c r="F96" s="506"/>
      <c r="G96" s="264">
        <v>0</v>
      </c>
      <c r="H96" s="264">
        <v>0</v>
      </c>
      <c r="I96" s="507">
        <v>0</v>
      </c>
      <c r="J96" s="507"/>
      <c r="K96" s="264">
        <v>0</v>
      </c>
      <c r="L96" s="264">
        <v>0</v>
      </c>
      <c r="M96" s="264">
        <v>0</v>
      </c>
      <c r="N96" s="264">
        <v>695862.15</v>
      </c>
      <c r="O96" s="507">
        <v>695862.15</v>
      </c>
      <c r="P96" s="507"/>
      <c r="Q96" s="507"/>
      <c r="R96" s="264">
        <v>59311.92</v>
      </c>
      <c r="S96" s="264">
        <v>755174.07</v>
      </c>
      <c r="T96" s="264">
        <v>-755174.07</v>
      </c>
      <c r="U96" s="279"/>
    </row>
    <row r="97" spans="2:21" ht="15" customHeight="1" hidden="1">
      <c r="B97" s="263" t="s">
        <v>988</v>
      </c>
      <c r="C97" s="506" t="s">
        <v>752</v>
      </c>
      <c r="D97" s="506"/>
      <c r="E97" s="506"/>
      <c r="F97" s="506"/>
      <c r="G97" s="264">
        <v>0</v>
      </c>
      <c r="H97" s="264">
        <v>0</v>
      </c>
      <c r="I97" s="507">
        <v>0</v>
      </c>
      <c r="J97" s="507"/>
      <c r="K97" s="264">
        <v>0</v>
      </c>
      <c r="L97" s="264">
        <v>0</v>
      </c>
      <c r="M97" s="264">
        <v>0</v>
      </c>
      <c r="N97" s="264">
        <v>9896.4</v>
      </c>
      <c r="O97" s="507">
        <v>9896.4</v>
      </c>
      <c r="P97" s="507"/>
      <c r="Q97" s="507"/>
      <c r="R97" s="264">
        <v>1750</v>
      </c>
      <c r="S97" s="264">
        <v>11646.4</v>
      </c>
      <c r="T97" s="264">
        <v>-11646.4</v>
      </c>
      <c r="U97" s="279"/>
    </row>
    <row r="98" spans="2:21" ht="15" customHeight="1" hidden="1">
      <c r="B98" s="263" t="s">
        <v>989</v>
      </c>
      <c r="C98" s="506" t="s">
        <v>990</v>
      </c>
      <c r="D98" s="506"/>
      <c r="E98" s="506"/>
      <c r="F98" s="506"/>
      <c r="G98" s="264">
        <v>0</v>
      </c>
      <c r="H98" s="264">
        <v>0</v>
      </c>
      <c r="I98" s="507">
        <v>0</v>
      </c>
      <c r="J98" s="507"/>
      <c r="K98" s="264">
        <v>0</v>
      </c>
      <c r="L98" s="264">
        <v>0</v>
      </c>
      <c r="M98" s="264">
        <v>0</v>
      </c>
      <c r="N98" s="264">
        <v>-2080</v>
      </c>
      <c r="O98" s="507">
        <v>-2080</v>
      </c>
      <c r="P98" s="507"/>
      <c r="Q98" s="507"/>
      <c r="R98" s="264">
        <v>2080</v>
      </c>
      <c r="S98" s="264">
        <v>0</v>
      </c>
      <c r="T98" s="264">
        <v>0</v>
      </c>
      <c r="U98" s="279"/>
    </row>
    <row r="99" spans="2:21" ht="15" customHeight="1" hidden="1">
      <c r="B99" s="263" t="s">
        <v>777</v>
      </c>
      <c r="C99" s="506" t="s">
        <v>760</v>
      </c>
      <c r="D99" s="506"/>
      <c r="E99" s="506"/>
      <c r="F99" s="506"/>
      <c r="G99" s="264">
        <v>0</v>
      </c>
      <c r="H99" s="264">
        <v>0</v>
      </c>
      <c r="I99" s="507">
        <v>0</v>
      </c>
      <c r="J99" s="507"/>
      <c r="K99" s="264">
        <v>0</v>
      </c>
      <c r="L99" s="264">
        <v>0</v>
      </c>
      <c r="M99" s="264">
        <v>0</v>
      </c>
      <c r="N99" s="264">
        <v>688045.75</v>
      </c>
      <c r="O99" s="507">
        <v>688045.75</v>
      </c>
      <c r="P99" s="507"/>
      <c r="Q99" s="507"/>
      <c r="R99" s="264">
        <v>55481.92</v>
      </c>
      <c r="S99" s="264">
        <v>743527.67</v>
      </c>
      <c r="T99" s="264">
        <v>-743527.67</v>
      </c>
      <c r="U99" s="279"/>
    </row>
    <row r="100" spans="2:21" ht="15" customHeight="1" hidden="1">
      <c r="B100" s="263" t="s">
        <v>778</v>
      </c>
      <c r="C100" s="506" t="s">
        <v>779</v>
      </c>
      <c r="D100" s="506"/>
      <c r="E100" s="506"/>
      <c r="F100" s="506"/>
      <c r="G100" s="264">
        <v>0</v>
      </c>
      <c r="H100" s="264">
        <v>0</v>
      </c>
      <c r="I100" s="507">
        <v>0</v>
      </c>
      <c r="J100" s="507"/>
      <c r="K100" s="264">
        <v>0</v>
      </c>
      <c r="L100" s="264">
        <v>0</v>
      </c>
      <c r="M100" s="264">
        <v>0</v>
      </c>
      <c r="N100" s="264">
        <v>0</v>
      </c>
      <c r="O100" s="507">
        <v>0</v>
      </c>
      <c r="P100" s="507"/>
      <c r="Q100" s="507"/>
      <c r="R100" s="264">
        <v>108</v>
      </c>
      <c r="S100" s="264">
        <v>108</v>
      </c>
      <c r="T100" s="264">
        <v>-108</v>
      </c>
      <c r="U100" s="279"/>
    </row>
    <row r="101" spans="2:21" ht="15" customHeight="1" hidden="1">
      <c r="B101" s="263" t="s">
        <v>780</v>
      </c>
      <c r="C101" s="506" t="s">
        <v>781</v>
      </c>
      <c r="D101" s="506"/>
      <c r="E101" s="506"/>
      <c r="F101" s="506"/>
      <c r="G101" s="264">
        <v>0</v>
      </c>
      <c r="H101" s="264">
        <v>0</v>
      </c>
      <c r="I101" s="507">
        <v>0</v>
      </c>
      <c r="J101" s="507"/>
      <c r="K101" s="264">
        <v>0</v>
      </c>
      <c r="L101" s="264">
        <v>0</v>
      </c>
      <c r="M101" s="264">
        <v>0</v>
      </c>
      <c r="N101" s="264">
        <v>0</v>
      </c>
      <c r="O101" s="507">
        <v>0</v>
      </c>
      <c r="P101" s="507"/>
      <c r="Q101" s="507"/>
      <c r="R101" s="264">
        <v>108</v>
      </c>
      <c r="S101" s="264">
        <v>108</v>
      </c>
      <c r="T101" s="264">
        <v>-108</v>
      </c>
      <c r="U101" s="279"/>
    </row>
    <row r="102" spans="2:21" ht="15" customHeight="1" hidden="1">
      <c r="B102" s="263" t="s">
        <v>991</v>
      </c>
      <c r="C102" s="506" t="s">
        <v>992</v>
      </c>
      <c r="D102" s="506"/>
      <c r="E102" s="506"/>
      <c r="F102" s="506"/>
      <c r="G102" s="264">
        <v>0</v>
      </c>
      <c r="H102" s="264">
        <v>0</v>
      </c>
      <c r="I102" s="507">
        <v>0</v>
      </c>
      <c r="J102" s="507"/>
      <c r="K102" s="264">
        <v>0</v>
      </c>
      <c r="L102" s="264">
        <v>0</v>
      </c>
      <c r="M102" s="264">
        <v>0</v>
      </c>
      <c r="N102" s="264">
        <v>0</v>
      </c>
      <c r="O102" s="507">
        <v>0</v>
      </c>
      <c r="P102" s="507"/>
      <c r="Q102" s="507"/>
      <c r="R102" s="264">
        <v>2218.35</v>
      </c>
      <c r="S102" s="264">
        <v>2218.35</v>
      </c>
      <c r="T102" s="264">
        <v>-2218.35</v>
      </c>
      <c r="U102" s="279"/>
    </row>
    <row r="103" spans="2:21" ht="15" customHeight="1" hidden="1">
      <c r="B103" s="263" t="s">
        <v>993</v>
      </c>
      <c r="C103" s="506" t="s">
        <v>789</v>
      </c>
      <c r="D103" s="506"/>
      <c r="E103" s="506"/>
      <c r="F103" s="506"/>
      <c r="G103" s="264">
        <v>0</v>
      </c>
      <c r="H103" s="264">
        <v>0</v>
      </c>
      <c r="I103" s="507">
        <v>0</v>
      </c>
      <c r="J103" s="507"/>
      <c r="K103" s="264">
        <v>0</v>
      </c>
      <c r="L103" s="264">
        <v>0</v>
      </c>
      <c r="M103" s="264">
        <v>0</v>
      </c>
      <c r="N103" s="264">
        <v>0</v>
      </c>
      <c r="O103" s="507">
        <v>0</v>
      </c>
      <c r="P103" s="507"/>
      <c r="Q103" s="507"/>
      <c r="R103" s="264">
        <v>2218.35</v>
      </c>
      <c r="S103" s="264">
        <v>2218.35</v>
      </c>
      <c r="T103" s="264">
        <v>-2218.35</v>
      </c>
      <c r="U103" s="279"/>
    </row>
    <row r="104" spans="2:21" ht="15" customHeight="1" hidden="1">
      <c r="B104" s="263" t="s">
        <v>782</v>
      </c>
      <c r="C104" s="506" t="s">
        <v>783</v>
      </c>
      <c r="D104" s="506"/>
      <c r="E104" s="506"/>
      <c r="F104" s="506"/>
      <c r="G104" s="264">
        <v>0</v>
      </c>
      <c r="H104" s="264">
        <v>0</v>
      </c>
      <c r="I104" s="507">
        <v>0</v>
      </c>
      <c r="J104" s="507"/>
      <c r="K104" s="264">
        <v>0</v>
      </c>
      <c r="L104" s="264">
        <v>0</v>
      </c>
      <c r="M104" s="264">
        <v>0</v>
      </c>
      <c r="N104" s="264">
        <v>-11.93</v>
      </c>
      <c r="O104" s="507">
        <v>-11.93</v>
      </c>
      <c r="P104" s="507"/>
      <c r="Q104" s="507"/>
      <c r="R104" s="264">
        <v>24845.26</v>
      </c>
      <c r="S104" s="264">
        <v>24833.33</v>
      </c>
      <c r="T104" s="264">
        <v>-24833.33</v>
      </c>
      <c r="U104" s="279"/>
    </row>
    <row r="105" spans="2:21" ht="15" customHeight="1" hidden="1">
      <c r="B105" s="263" t="s">
        <v>1020</v>
      </c>
      <c r="C105" s="506" t="s">
        <v>1021</v>
      </c>
      <c r="D105" s="506"/>
      <c r="E105" s="506"/>
      <c r="F105" s="506"/>
      <c r="G105" s="264">
        <v>0</v>
      </c>
      <c r="H105" s="264">
        <v>0</v>
      </c>
      <c r="I105" s="507">
        <v>0</v>
      </c>
      <c r="J105" s="507"/>
      <c r="K105" s="264">
        <v>0</v>
      </c>
      <c r="L105" s="264">
        <v>0</v>
      </c>
      <c r="M105" s="264">
        <v>0</v>
      </c>
      <c r="N105" s="264">
        <v>-11.93</v>
      </c>
      <c r="O105" s="507">
        <v>-11.93</v>
      </c>
      <c r="P105" s="507"/>
      <c r="Q105" s="507"/>
      <c r="R105" s="264">
        <v>11.93</v>
      </c>
      <c r="S105" s="264">
        <v>0</v>
      </c>
      <c r="T105" s="264">
        <v>0</v>
      </c>
      <c r="U105" s="279"/>
    </row>
    <row r="106" spans="2:21" ht="15" customHeight="1" hidden="1">
      <c r="B106" s="263" t="s">
        <v>1074</v>
      </c>
      <c r="C106" s="506" t="s">
        <v>1075</v>
      </c>
      <c r="D106" s="506"/>
      <c r="E106" s="506"/>
      <c r="F106" s="506"/>
      <c r="G106" s="264">
        <v>0</v>
      </c>
      <c r="H106" s="264">
        <v>0</v>
      </c>
      <c r="I106" s="507">
        <v>0</v>
      </c>
      <c r="J106" s="507"/>
      <c r="K106" s="264">
        <v>0</v>
      </c>
      <c r="L106" s="264">
        <v>0</v>
      </c>
      <c r="M106" s="264">
        <v>0</v>
      </c>
      <c r="N106" s="264">
        <v>0</v>
      </c>
      <c r="O106" s="507">
        <v>0</v>
      </c>
      <c r="P106" s="507"/>
      <c r="Q106" s="507"/>
      <c r="R106" s="264">
        <v>24833.33</v>
      </c>
      <c r="S106" s="264">
        <v>24833.33</v>
      </c>
      <c r="T106" s="264">
        <v>-24833.33</v>
      </c>
      <c r="U106" s="279"/>
    </row>
    <row r="107" spans="2:21" ht="15" customHeight="1" hidden="1">
      <c r="B107" s="263" t="s">
        <v>786</v>
      </c>
      <c r="C107" s="506" t="s">
        <v>787</v>
      </c>
      <c r="D107" s="506"/>
      <c r="E107" s="506"/>
      <c r="F107" s="506"/>
      <c r="G107" s="264">
        <v>0</v>
      </c>
      <c r="H107" s="264">
        <v>0</v>
      </c>
      <c r="I107" s="507">
        <v>0</v>
      </c>
      <c r="J107" s="507"/>
      <c r="K107" s="264">
        <v>0</v>
      </c>
      <c r="L107" s="264">
        <v>0</v>
      </c>
      <c r="M107" s="264">
        <v>0</v>
      </c>
      <c r="N107" s="264">
        <v>0</v>
      </c>
      <c r="O107" s="507">
        <v>0</v>
      </c>
      <c r="P107" s="507"/>
      <c r="Q107" s="507"/>
      <c r="R107" s="264">
        <v>7865</v>
      </c>
      <c r="S107" s="264">
        <v>7865</v>
      </c>
      <c r="T107" s="264">
        <v>-7865</v>
      </c>
      <c r="U107" s="279"/>
    </row>
    <row r="108" spans="2:21" ht="15" customHeight="1" hidden="1">
      <c r="B108" s="263" t="s">
        <v>994</v>
      </c>
      <c r="C108" s="506" t="s">
        <v>995</v>
      </c>
      <c r="D108" s="506"/>
      <c r="E108" s="506"/>
      <c r="F108" s="506"/>
      <c r="G108" s="264">
        <v>0</v>
      </c>
      <c r="H108" s="264">
        <v>0</v>
      </c>
      <c r="I108" s="507">
        <v>0</v>
      </c>
      <c r="J108" s="507"/>
      <c r="K108" s="264">
        <v>0</v>
      </c>
      <c r="L108" s="264">
        <v>0</v>
      </c>
      <c r="M108" s="264">
        <v>0</v>
      </c>
      <c r="N108" s="264">
        <v>0</v>
      </c>
      <c r="O108" s="507">
        <v>0</v>
      </c>
      <c r="P108" s="507"/>
      <c r="Q108" s="507"/>
      <c r="R108" s="264">
        <v>7865</v>
      </c>
      <c r="S108" s="264">
        <v>7865</v>
      </c>
      <c r="T108" s="264">
        <v>-7865</v>
      </c>
      <c r="U108" s="279"/>
    </row>
    <row r="109" spans="2:21" ht="15" customHeight="1" hidden="1">
      <c r="B109" s="263" t="s">
        <v>1063</v>
      </c>
      <c r="C109" s="506" t="s">
        <v>1054</v>
      </c>
      <c r="D109" s="506"/>
      <c r="E109" s="506"/>
      <c r="F109" s="506"/>
      <c r="G109" s="264">
        <v>0</v>
      </c>
      <c r="H109" s="264">
        <v>0</v>
      </c>
      <c r="I109" s="507">
        <v>0</v>
      </c>
      <c r="J109" s="507"/>
      <c r="K109" s="264">
        <v>0</v>
      </c>
      <c r="L109" s="264">
        <v>0</v>
      </c>
      <c r="M109" s="264">
        <v>0</v>
      </c>
      <c r="N109" s="264">
        <v>0</v>
      </c>
      <c r="O109" s="507">
        <v>0</v>
      </c>
      <c r="P109" s="507"/>
      <c r="Q109" s="507"/>
      <c r="R109" s="264">
        <v>56211.37</v>
      </c>
      <c r="S109" s="264">
        <v>56211.37</v>
      </c>
      <c r="T109" s="264">
        <v>-56211.37</v>
      </c>
      <c r="U109" s="279"/>
    </row>
    <row r="110" spans="2:21" ht="15" customHeight="1" hidden="1">
      <c r="B110" s="263" t="s">
        <v>1076</v>
      </c>
      <c r="C110" s="506" t="s">
        <v>1077</v>
      </c>
      <c r="D110" s="506"/>
      <c r="E110" s="506"/>
      <c r="F110" s="506"/>
      <c r="G110" s="264">
        <v>0</v>
      </c>
      <c r="H110" s="264">
        <v>0</v>
      </c>
      <c r="I110" s="507">
        <v>0</v>
      </c>
      <c r="J110" s="507"/>
      <c r="K110" s="264">
        <v>0</v>
      </c>
      <c r="L110" s="264">
        <v>0</v>
      </c>
      <c r="M110" s="264">
        <v>0</v>
      </c>
      <c r="N110" s="264">
        <v>0</v>
      </c>
      <c r="O110" s="507">
        <v>0</v>
      </c>
      <c r="P110" s="507"/>
      <c r="Q110" s="507"/>
      <c r="R110" s="264">
        <v>56211.37</v>
      </c>
      <c r="S110" s="264">
        <v>56211.37</v>
      </c>
      <c r="T110" s="264">
        <v>-56211.37</v>
      </c>
      <c r="U110" s="279"/>
    </row>
    <row r="111" spans="2:21" ht="15" customHeight="1" hidden="1">
      <c r="B111" s="263" t="s">
        <v>790</v>
      </c>
      <c r="C111" s="506" t="s">
        <v>791</v>
      </c>
      <c r="D111" s="506"/>
      <c r="E111" s="506"/>
      <c r="F111" s="506"/>
      <c r="G111" s="264">
        <v>0</v>
      </c>
      <c r="H111" s="264">
        <v>0</v>
      </c>
      <c r="I111" s="507">
        <v>0</v>
      </c>
      <c r="J111" s="507"/>
      <c r="K111" s="264">
        <v>0</v>
      </c>
      <c r="L111" s="264">
        <v>0</v>
      </c>
      <c r="M111" s="264">
        <v>0</v>
      </c>
      <c r="N111" s="264">
        <v>1700</v>
      </c>
      <c r="O111" s="507">
        <v>1700</v>
      </c>
      <c r="P111" s="507"/>
      <c r="Q111" s="507"/>
      <c r="R111" s="264">
        <v>0</v>
      </c>
      <c r="S111" s="264">
        <v>1700</v>
      </c>
      <c r="T111" s="264">
        <v>-1700</v>
      </c>
      <c r="U111" s="279"/>
    </row>
    <row r="112" spans="2:21" ht="15" customHeight="1" hidden="1">
      <c r="B112" s="263" t="s">
        <v>792</v>
      </c>
      <c r="C112" s="506" t="s">
        <v>793</v>
      </c>
      <c r="D112" s="506"/>
      <c r="E112" s="506"/>
      <c r="F112" s="506"/>
      <c r="G112" s="264">
        <v>0</v>
      </c>
      <c r="H112" s="264">
        <v>0</v>
      </c>
      <c r="I112" s="507">
        <v>0</v>
      </c>
      <c r="J112" s="507"/>
      <c r="K112" s="264">
        <v>0</v>
      </c>
      <c r="L112" s="264">
        <v>0</v>
      </c>
      <c r="M112" s="264">
        <v>0</v>
      </c>
      <c r="N112" s="264">
        <v>1700</v>
      </c>
      <c r="O112" s="507">
        <v>1700</v>
      </c>
      <c r="P112" s="507"/>
      <c r="Q112" s="507"/>
      <c r="R112" s="264">
        <v>0</v>
      </c>
      <c r="S112" s="264">
        <v>1700</v>
      </c>
      <c r="T112" s="264">
        <v>-1700</v>
      </c>
      <c r="U112" s="279"/>
    </row>
    <row r="113" spans="2:21" ht="15" customHeight="1" hidden="1">
      <c r="B113" s="263" t="s">
        <v>794</v>
      </c>
      <c r="C113" s="506" t="s">
        <v>682</v>
      </c>
      <c r="D113" s="506"/>
      <c r="E113" s="506"/>
      <c r="F113" s="506"/>
      <c r="G113" s="264">
        <v>0</v>
      </c>
      <c r="H113" s="264">
        <v>0</v>
      </c>
      <c r="I113" s="507">
        <v>0</v>
      </c>
      <c r="J113" s="507"/>
      <c r="K113" s="264">
        <v>0</v>
      </c>
      <c r="L113" s="264">
        <v>0</v>
      </c>
      <c r="M113" s="264">
        <v>0</v>
      </c>
      <c r="N113" s="264">
        <v>0</v>
      </c>
      <c r="O113" s="507">
        <v>0</v>
      </c>
      <c r="P113" s="507"/>
      <c r="Q113" s="507"/>
      <c r="R113" s="264">
        <v>140</v>
      </c>
      <c r="S113" s="264">
        <v>140</v>
      </c>
      <c r="T113" s="264">
        <v>-140</v>
      </c>
      <c r="U113" s="279"/>
    </row>
    <row r="114" spans="2:21" ht="15" customHeight="1" hidden="1">
      <c r="B114" s="263" t="s">
        <v>795</v>
      </c>
      <c r="C114" s="506" t="s">
        <v>779</v>
      </c>
      <c r="D114" s="506"/>
      <c r="E114" s="506"/>
      <c r="F114" s="506"/>
      <c r="G114" s="264">
        <v>0</v>
      </c>
      <c r="H114" s="264">
        <v>0</v>
      </c>
      <c r="I114" s="507">
        <v>0</v>
      </c>
      <c r="J114" s="507"/>
      <c r="K114" s="264">
        <v>0</v>
      </c>
      <c r="L114" s="264">
        <v>0</v>
      </c>
      <c r="M114" s="264">
        <v>0</v>
      </c>
      <c r="N114" s="264">
        <v>0</v>
      </c>
      <c r="O114" s="507">
        <v>0</v>
      </c>
      <c r="P114" s="507"/>
      <c r="Q114" s="507"/>
      <c r="R114" s="264">
        <v>140</v>
      </c>
      <c r="S114" s="264">
        <v>140</v>
      </c>
      <c r="T114" s="264">
        <v>-140</v>
      </c>
      <c r="U114" s="279"/>
    </row>
    <row r="115" spans="2:21" ht="15" customHeight="1" hidden="1">
      <c r="B115" s="263" t="s">
        <v>796</v>
      </c>
      <c r="C115" s="506" t="s">
        <v>797</v>
      </c>
      <c r="D115" s="506"/>
      <c r="E115" s="506"/>
      <c r="F115" s="506"/>
      <c r="G115" s="264">
        <v>0</v>
      </c>
      <c r="H115" s="264">
        <v>0</v>
      </c>
      <c r="I115" s="507">
        <v>0</v>
      </c>
      <c r="J115" s="507"/>
      <c r="K115" s="264">
        <v>0</v>
      </c>
      <c r="L115" s="264">
        <v>0</v>
      </c>
      <c r="M115" s="264">
        <v>0</v>
      </c>
      <c r="N115" s="264">
        <v>0</v>
      </c>
      <c r="O115" s="507">
        <v>0</v>
      </c>
      <c r="P115" s="507"/>
      <c r="Q115" s="507"/>
      <c r="R115" s="264">
        <v>140</v>
      </c>
      <c r="S115" s="264">
        <v>140</v>
      </c>
      <c r="T115" s="264">
        <v>-140</v>
      </c>
      <c r="U115" s="279"/>
    </row>
    <row r="116" spans="2:21" ht="15" customHeight="1" hidden="1">
      <c r="B116" s="263" t="s">
        <v>798</v>
      </c>
      <c r="C116" s="506" t="s">
        <v>799</v>
      </c>
      <c r="D116" s="506"/>
      <c r="E116" s="506"/>
      <c r="F116" s="506"/>
      <c r="G116" s="264">
        <v>2840000</v>
      </c>
      <c r="H116" s="264">
        <v>0</v>
      </c>
      <c r="I116" s="507">
        <v>0</v>
      </c>
      <c r="J116" s="507"/>
      <c r="K116" s="264">
        <v>0</v>
      </c>
      <c r="L116" s="264">
        <v>2840000</v>
      </c>
      <c r="M116" s="264">
        <v>0</v>
      </c>
      <c r="N116" s="264">
        <v>5288</v>
      </c>
      <c r="O116" s="507">
        <v>5288</v>
      </c>
      <c r="P116" s="507"/>
      <c r="Q116" s="507"/>
      <c r="R116" s="264">
        <v>0</v>
      </c>
      <c r="S116" s="264">
        <v>5288</v>
      </c>
      <c r="T116" s="264">
        <v>2834712</v>
      </c>
      <c r="U116" s="279"/>
    </row>
    <row r="117" spans="2:21" ht="15" customHeight="1" hidden="1">
      <c r="B117" s="263" t="s">
        <v>800</v>
      </c>
      <c r="C117" s="506" t="s">
        <v>801</v>
      </c>
      <c r="D117" s="506"/>
      <c r="E117" s="506"/>
      <c r="F117" s="506"/>
      <c r="G117" s="264">
        <v>2830000</v>
      </c>
      <c r="H117" s="264">
        <v>0</v>
      </c>
      <c r="I117" s="507">
        <v>0</v>
      </c>
      <c r="J117" s="507"/>
      <c r="K117" s="264">
        <v>0</v>
      </c>
      <c r="L117" s="264">
        <v>2830000</v>
      </c>
      <c r="M117" s="264">
        <v>0</v>
      </c>
      <c r="N117" s="264">
        <v>5288</v>
      </c>
      <c r="O117" s="507">
        <v>5288</v>
      </c>
      <c r="P117" s="507"/>
      <c r="Q117" s="507"/>
      <c r="R117" s="264">
        <v>0</v>
      </c>
      <c r="S117" s="264">
        <v>5288</v>
      </c>
      <c r="T117" s="264">
        <v>2824712</v>
      </c>
      <c r="U117" s="279"/>
    </row>
    <row r="118" spans="2:21" ht="15" customHeight="1" hidden="1">
      <c r="B118" s="263" t="s">
        <v>1005</v>
      </c>
      <c r="C118" s="506" t="s">
        <v>654</v>
      </c>
      <c r="D118" s="506"/>
      <c r="E118" s="506"/>
      <c r="F118" s="506"/>
      <c r="G118" s="264">
        <v>0</v>
      </c>
      <c r="H118" s="264">
        <v>0</v>
      </c>
      <c r="I118" s="507">
        <v>0</v>
      </c>
      <c r="J118" s="507"/>
      <c r="K118" s="264">
        <v>0</v>
      </c>
      <c r="L118" s="264">
        <v>0</v>
      </c>
      <c r="M118" s="264">
        <v>0</v>
      </c>
      <c r="N118" s="264">
        <v>5288</v>
      </c>
      <c r="O118" s="507">
        <v>5288</v>
      </c>
      <c r="P118" s="507"/>
      <c r="Q118" s="507"/>
      <c r="R118" s="264">
        <v>0</v>
      </c>
      <c r="S118" s="264">
        <v>5288</v>
      </c>
      <c r="T118" s="264">
        <v>-5288</v>
      </c>
      <c r="U118" s="279"/>
    </row>
    <row r="119" spans="2:21" ht="15" customHeight="1" hidden="1">
      <c r="B119" s="263" t="s">
        <v>1006</v>
      </c>
      <c r="C119" s="506" t="s">
        <v>1007</v>
      </c>
      <c r="D119" s="506"/>
      <c r="E119" s="506"/>
      <c r="F119" s="506"/>
      <c r="G119" s="264">
        <v>0</v>
      </c>
      <c r="H119" s="264">
        <v>0</v>
      </c>
      <c r="I119" s="507">
        <v>0</v>
      </c>
      <c r="J119" s="507"/>
      <c r="K119" s="264">
        <v>0</v>
      </c>
      <c r="L119" s="264">
        <v>0</v>
      </c>
      <c r="M119" s="264">
        <v>0</v>
      </c>
      <c r="N119" s="264">
        <v>5288</v>
      </c>
      <c r="O119" s="507">
        <v>5288</v>
      </c>
      <c r="P119" s="507"/>
      <c r="Q119" s="507"/>
      <c r="R119" s="264">
        <v>0</v>
      </c>
      <c r="S119" s="264">
        <v>5288</v>
      </c>
      <c r="T119" s="264">
        <v>-5288</v>
      </c>
      <c r="U119" s="279"/>
    </row>
    <row r="120" spans="2:21" ht="15" customHeight="1" hidden="1">
      <c r="B120" s="263" t="s">
        <v>1050</v>
      </c>
      <c r="C120" s="506" t="s">
        <v>1051</v>
      </c>
      <c r="D120" s="506"/>
      <c r="E120" s="506"/>
      <c r="F120" s="506"/>
      <c r="G120" s="264">
        <v>0</v>
      </c>
      <c r="H120" s="264">
        <v>0</v>
      </c>
      <c r="I120" s="507">
        <v>0</v>
      </c>
      <c r="J120" s="507"/>
      <c r="K120" s="264">
        <v>0</v>
      </c>
      <c r="L120" s="264">
        <v>0</v>
      </c>
      <c r="M120" s="264">
        <v>0</v>
      </c>
      <c r="N120" s="264">
        <v>5288</v>
      </c>
      <c r="O120" s="507">
        <v>5288</v>
      </c>
      <c r="P120" s="507"/>
      <c r="Q120" s="507"/>
      <c r="R120" s="264">
        <v>0</v>
      </c>
      <c r="S120" s="264">
        <v>5288</v>
      </c>
      <c r="T120" s="264">
        <v>-5288</v>
      </c>
      <c r="U120" s="279"/>
    </row>
    <row r="121" spans="2:21" ht="15.75" customHeight="1" hidden="1">
      <c r="B121" s="280" t="s">
        <v>802</v>
      </c>
      <c r="C121" s="506" t="s">
        <v>803</v>
      </c>
      <c r="D121" s="506"/>
      <c r="E121" s="506"/>
      <c r="F121" s="506"/>
      <c r="G121" s="264">
        <v>10000</v>
      </c>
      <c r="H121" s="264">
        <v>0</v>
      </c>
      <c r="I121" s="507">
        <v>0</v>
      </c>
      <c r="J121" s="507"/>
      <c r="K121" s="264">
        <v>0</v>
      </c>
      <c r="L121" s="264">
        <v>10000</v>
      </c>
      <c r="M121" s="264">
        <v>0</v>
      </c>
      <c r="N121" s="264">
        <v>0</v>
      </c>
      <c r="O121" s="507">
        <v>0</v>
      </c>
      <c r="P121" s="507"/>
      <c r="Q121" s="507"/>
      <c r="R121" s="264">
        <v>0</v>
      </c>
      <c r="S121" s="264">
        <v>0</v>
      </c>
      <c r="T121" s="264">
        <v>10000</v>
      </c>
      <c r="U121" s="279"/>
    </row>
    <row r="122" spans="2:21" ht="15" customHeight="1" hidden="1">
      <c r="B122" s="309"/>
      <c r="C122" s="514" t="s">
        <v>804</v>
      </c>
      <c r="D122" s="514"/>
      <c r="E122" s="514"/>
      <c r="F122" s="514"/>
      <c r="G122" s="264">
        <v>153311000</v>
      </c>
      <c r="H122" s="264">
        <v>0</v>
      </c>
      <c r="I122" s="507">
        <v>0</v>
      </c>
      <c r="J122" s="507"/>
      <c r="K122" s="264">
        <v>0</v>
      </c>
      <c r="L122" s="264">
        <v>153311000</v>
      </c>
      <c r="M122" s="264">
        <v>12747.9</v>
      </c>
      <c r="N122" s="264">
        <v>4357203.33</v>
      </c>
      <c r="O122" s="507">
        <v>4369951.23</v>
      </c>
      <c r="P122" s="507"/>
      <c r="Q122" s="507"/>
      <c r="R122" s="264">
        <v>5499365.3</v>
      </c>
      <c r="S122" s="264">
        <v>9869316.53</v>
      </c>
      <c r="T122" s="264">
        <v>143441683.47</v>
      </c>
      <c r="U122" s="279"/>
    </row>
    <row r="123" spans="2:21" ht="15.75" customHeight="1" hidden="1">
      <c r="B123" s="249"/>
      <c r="C123" s="516" t="s">
        <v>805</v>
      </c>
      <c r="D123" s="516"/>
      <c r="E123" s="516"/>
      <c r="F123" s="516"/>
      <c r="G123" s="282">
        <v>153311000</v>
      </c>
      <c r="H123" s="282">
        <v>0</v>
      </c>
      <c r="I123" s="517">
        <v>0</v>
      </c>
      <c r="J123" s="517"/>
      <c r="K123" s="282">
        <v>0</v>
      </c>
      <c r="L123" s="282">
        <v>153311000</v>
      </c>
      <c r="M123" s="282">
        <v>12747.9</v>
      </c>
      <c r="N123" s="282">
        <v>4357203.33</v>
      </c>
      <c r="O123" s="517">
        <v>4369951.23</v>
      </c>
      <c r="P123" s="517"/>
      <c r="Q123" s="517"/>
      <c r="R123" s="282">
        <v>5499365.3</v>
      </c>
      <c r="S123" s="282">
        <v>9869316.53</v>
      </c>
      <c r="T123" s="282">
        <v>143441683.47</v>
      </c>
      <c r="U123" s="284"/>
    </row>
    <row r="124" spans="2:20" ht="15" customHeight="1" hidden="1">
      <c r="B124" s="492" t="s">
        <v>806</v>
      </c>
      <c r="C124" s="492"/>
      <c r="D124" s="492"/>
      <c r="E124" s="492"/>
      <c r="F124" s="492"/>
      <c r="G124" s="492"/>
      <c r="H124" s="492"/>
      <c r="I124" s="492"/>
      <c r="J124" s="492"/>
      <c r="K124" s="492"/>
      <c r="L124" s="492"/>
      <c r="M124" s="492"/>
      <c r="N124" s="492"/>
      <c r="O124" s="492"/>
      <c r="P124" s="492"/>
      <c r="Q124" s="492"/>
      <c r="R124" s="492"/>
      <c r="S124" s="492"/>
      <c r="T124" s="492"/>
    </row>
  </sheetData>
  <sheetProtection selectLockedCells="1" selectUnlockedCells="1"/>
  <mergeCells count="365">
    <mergeCell ref="B124:T124"/>
    <mergeCell ref="C122:F122"/>
    <mergeCell ref="I122:J122"/>
    <mergeCell ref="O122:Q122"/>
    <mergeCell ref="C123:F123"/>
    <mergeCell ref="I123:J123"/>
    <mergeCell ref="O123:Q123"/>
    <mergeCell ref="C120:F120"/>
    <mergeCell ref="I120:J120"/>
    <mergeCell ref="O120:Q120"/>
    <mergeCell ref="C121:F121"/>
    <mergeCell ref="I121:J121"/>
    <mergeCell ref="O121:Q121"/>
    <mergeCell ref="C118:F118"/>
    <mergeCell ref="I118:J118"/>
    <mergeCell ref="O118:Q118"/>
    <mergeCell ref="C119:F119"/>
    <mergeCell ref="I119:J119"/>
    <mergeCell ref="O119:Q119"/>
    <mergeCell ref="C116:F116"/>
    <mergeCell ref="I116:J116"/>
    <mergeCell ref="O116:Q116"/>
    <mergeCell ref="C117:F117"/>
    <mergeCell ref="I117:J117"/>
    <mergeCell ref="O117:Q117"/>
    <mergeCell ref="C114:F114"/>
    <mergeCell ref="I114:J114"/>
    <mergeCell ref="O114:Q114"/>
    <mergeCell ref="C115:F115"/>
    <mergeCell ref="I115:J115"/>
    <mergeCell ref="O115:Q115"/>
    <mergeCell ref="C112:F112"/>
    <mergeCell ref="I112:J112"/>
    <mergeCell ref="O112:Q112"/>
    <mergeCell ref="C113:F113"/>
    <mergeCell ref="I113:J113"/>
    <mergeCell ref="O113:Q113"/>
    <mergeCell ref="C110:F110"/>
    <mergeCell ref="I110:J110"/>
    <mergeCell ref="O110:Q110"/>
    <mergeCell ref="C111:F111"/>
    <mergeCell ref="I111:J111"/>
    <mergeCell ref="O111:Q111"/>
    <mergeCell ref="C108:F108"/>
    <mergeCell ref="I108:J108"/>
    <mergeCell ref="O108:Q108"/>
    <mergeCell ref="C109:F109"/>
    <mergeCell ref="I109:J109"/>
    <mergeCell ref="O109:Q109"/>
    <mergeCell ref="C106:F106"/>
    <mergeCell ref="I106:J106"/>
    <mergeCell ref="O106:Q106"/>
    <mergeCell ref="C107:F107"/>
    <mergeCell ref="I107:J107"/>
    <mergeCell ref="O107:Q107"/>
    <mergeCell ref="C104:F104"/>
    <mergeCell ref="I104:J104"/>
    <mergeCell ref="O104:Q104"/>
    <mergeCell ref="C105:F105"/>
    <mergeCell ref="I105:J105"/>
    <mergeCell ref="O105:Q105"/>
    <mergeCell ref="C102:F102"/>
    <mergeCell ref="I102:J102"/>
    <mergeCell ref="O102:Q102"/>
    <mergeCell ref="C103:F103"/>
    <mergeCell ref="I103:J103"/>
    <mergeCell ref="O103:Q103"/>
    <mergeCell ref="C100:F100"/>
    <mergeCell ref="I100:J100"/>
    <mergeCell ref="O100:Q100"/>
    <mergeCell ref="C101:F101"/>
    <mergeCell ref="I101:J101"/>
    <mergeCell ref="O101:Q101"/>
    <mergeCell ref="C98:F98"/>
    <mergeCell ref="I98:J98"/>
    <mergeCell ref="O98:Q98"/>
    <mergeCell ref="C99:F99"/>
    <mergeCell ref="I99:J99"/>
    <mergeCell ref="O99:Q99"/>
    <mergeCell ref="C96:F96"/>
    <mergeCell ref="I96:J96"/>
    <mergeCell ref="O96:Q96"/>
    <mergeCell ref="C97:F97"/>
    <mergeCell ref="I97:J97"/>
    <mergeCell ref="O97:Q97"/>
    <mergeCell ref="C94:F94"/>
    <mergeCell ref="I94:J94"/>
    <mergeCell ref="O94:Q94"/>
    <mergeCell ref="C95:F95"/>
    <mergeCell ref="I95:J95"/>
    <mergeCell ref="O95:Q95"/>
    <mergeCell ref="C92:F92"/>
    <mergeCell ref="I92:J92"/>
    <mergeCell ref="O92:Q92"/>
    <mergeCell ref="C93:F93"/>
    <mergeCell ref="I93:J93"/>
    <mergeCell ref="O93:Q93"/>
    <mergeCell ref="C90:F90"/>
    <mergeCell ref="I90:J90"/>
    <mergeCell ref="O90:Q90"/>
    <mergeCell ref="C91:F91"/>
    <mergeCell ref="I91:J91"/>
    <mergeCell ref="O91:Q91"/>
    <mergeCell ref="C88:F88"/>
    <mergeCell ref="I88:J88"/>
    <mergeCell ref="O88:Q88"/>
    <mergeCell ref="C89:F89"/>
    <mergeCell ref="I89:J89"/>
    <mergeCell ref="O89:Q89"/>
    <mergeCell ref="C86:F86"/>
    <mergeCell ref="I86:J86"/>
    <mergeCell ref="O86:Q86"/>
    <mergeCell ref="C87:F87"/>
    <mergeCell ref="I87:J87"/>
    <mergeCell ref="O87:Q87"/>
    <mergeCell ref="C84:F84"/>
    <mergeCell ref="I84:J84"/>
    <mergeCell ref="O84:Q84"/>
    <mergeCell ref="C85:F85"/>
    <mergeCell ref="I85:J85"/>
    <mergeCell ref="O85:Q85"/>
    <mergeCell ref="C82:F82"/>
    <mergeCell ref="I82:J82"/>
    <mergeCell ref="O82:Q82"/>
    <mergeCell ref="C83:F83"/>
    <mergeCell ref="I83:J83"/>
    <mergeCell ref="O83:Q83"/>
    <mergeCell ref="C80:F80"/>
    <mergeCell ref="I80:J80"/>
    <mergeCell ref="O80:Q80"/>
    <mergeCell ref="C81:F81"/>
    <mergeCell ref="I81:J81"/>
    <mergeCell ref="O81:Q81"/>
    <mergeCell ref="C78:F78"/>
    <mergeCell ref="I78:J78"/>
    <mergeCell ref="O78:Q78"/>
    <mergeCell ref="C79:F79"/>
    <mergeCell ref="I79:J79"/>
    <mergeCell ref="O79:Q79"/>
    <mergeCell ref="C76:F76"/>
    <mergeCell ref="I76:J76"/>
    <mergeCell ref="O76:Q76"/>
    <mergeCell ref="C77:F77"/>
    <mergeCell ref="I77:J77"/>
    <mergeCell ref="O77:Q77"/>
    <mergeCell ref="C74:F74"/>
    <mergeCell ref="I74:J74"/>
    <mergeCell ref="O74:Q74"/>
    <mergeCell ref="C75:F75"/>
    <mergeCell ref="I75:J75"/>
    <mergeCell ref="O75:Q75"/>
    <mergeCell ref="C72:F72"/>
    <mergeCell ref="I72:J72"/>
    <mergeCell ref="O72:Q72"/>
    <mergeCell ref="C73:F73"/>
    <mergeCell ref="I73:J73"/>
    <mergeCell ref="O73:Q73"/>
    <mergeCell ref="C70:F70"/>
    <mergeCell ref="I70:J70"/>
    <mergeCell ref="O70:Q70"/>
    <mergeCell ref="C71:F71"/>
    <mergeCell ref="I71:J71"/>
    <mergeCell ref="O71:Q71"/>
    <mergeCell ref="C68:F68"/>
    <mergeCell ref="I68:J68"/>
    <mergeCell ref="O68:Q68"/>
    <mergeCell ref="C69:F69"/>
    <mergeCell ref="I69:J69"/>
    <mergeCell ref="O69:Q69"/>
    <mergeCell ref="C66:F66"/>
    <mergeCell ref="I66:J66"/>
    <mergeCell ref="O66:Q66"/>
    <mergeCell ref="C67:F67"/>
    <mergeCell ref="I67:J67"/>
    <mergeCell ref="O67:Q67"/>
    <mergeCell ref="C64:F64"/>
    <mergeCell ref="I64:J64"/>
    <mergeCell ref="O64:Q64"/>
    <mergeCell ref="C65:F65"/>
    <mergeCell ref="I65:J65"/>
    <mergeCell ref="O65:Q65"/>
    <mergeCell ref="C62:F62"/>
    <mergeCell ref="I62:J62"/>
    <mergeCell ref="O62:Q62"/>
    <mergeCell ref="C63:F63"/>
    <mergeCell ref="I63:J63"/>
    <mergeCell ref="O63:Q63"/>
    <mergeCell ref="C60:F60"/>
    <mergeCell ref="I60:J60"/>
    <mergeCell ref="O60:Q60"/>
    <mergeCell ref="C61:F61"/>
    <mergeCell ref="I61:J61"/>
    <mergeCell ref="O61:Q61"/>
    <mergeCell ref="C58:F58"/>
    <mergeCell ref="I58:J58"/>
    <mergeCell ref="O58:Q58"/>
    <mergeCell ref="C59:F59"/>
    <mergeCell ref="I59:J59"/>
    <mergeCell ref="O59:Q59"/>
    <mergeCell ref="C56:F56"/>
    <mergeCell ref="I56:J56"/>
    <mergeCell ref="O56:Q56"/>
    <mergeCell ref="C57:F57"/>
    <mergeCell ref="I57:J57"/>
    <mergeCell ref="O57:Q57"/>
    <mergeCell ref="C54:F54"/>
    <mergeCell ref="I54:J54"/>
    <mergeCell ref="O54:Q54"/>
    <mergeCell ref="C55:F55"/>
    <mergeCell ref="I55:J55"/>
    <mergeCell ref="O55:Q55"/>
    <mergeCell ref="C52:F52"/>
    <mergeCell ref="I52:J52"/>
    <mergeCell ref="O52:Q52"/>
    <mergeCell ref="C53:F53"/>
    <mergeCell ref="I53:J53"/>
    <mergeCell ref="O53:Q53"/>
    <mergeCell ref="C50:F50"/>
    <mergeCell ref="I50:J50"/>
    <mergeCell ref="O50:Q50"/>
    <mergeCell ref="C51:F51"/>
    <mergeCell ref="I51:J51"/>
    <mergeCell ref="O51:Q51"/>
    <mergeCell ref="C48:F48"/>
    <mergeCell ref="I48:J48"/>
    <mergeCell ref="O48:Q48"/>
    <mergeCell ref="C49:F49"/>
    <mergeCell ref="I49:J49"/>
    <mergeCell ref="O49:Q49"/>
    <mergeCell ref="C46:F46"/>
    <mergeCell ref="I46:J46"/>
    <mergeCell ref="O46:Q46"/>
    <mergeCell ref="C47:F47"/>
    <mergeCell ref="I47:J47"/>
    <mergeCell ref="O47:Q47"/>
    <mergeCell ref="C44:F44"/>
    <mergeCell ref="I44:J44"/>
    <mergeCell ref="O44:Q44"/>
    <mergeCell ref="C45:F45"/>
    <mergeCell ref="I45:J45"/>
    <mergeCell ref="O45:Q45"/>
    <mergeCell ref="C42:F42"/>
    <mergeCell ref="I42:J42"/>
    <mergeCell ref="O42:Q42"/>
    <mergeCell ref="C43:F43"/>
    <mergeCell ref="I43:J43"/>
    <mergeCell ref="O43:Q43"/>
    <mergeCell ref="C40:F40"/>
    <mergeCell ref="I40:J40"/>
    <mergeCell ref="O40:Q40"/>
    <mergeCell ref="C41:F41"/>
    <mergeCell ref="I41:J41"/>
    <mergeCell ref="O41:Q41"/>
    <mergeCell ref="C38:F38"/>
    <mergeCell ref="I38:J38"/>
    <mergeCell ref="O38:Q38"/>
    <mergeCell ref="C39:F39"/>
    <mergeCell ref="I39:J39"/>
    <mergeCell ref="O39:Q39"/>
    <mergeCell ref="C36:F36"/>
    <mergeCell ref="I36:J36"/>
    <mergeCell ref="O36:Q36"/>
    <mergeCell ref="C37:F37"/>
    <mergeCell ref="I37:J37"/>
    <mergeCell ref="O37:Q37"/>
    <mergeCell ref="C34:F34"/>
    <mergeCell ref="I34:J34"/>
    <mergeCell ref="O34:Q34"/>
    <mergeCell ref="C35:F35"/>
    <mergeCell ref="I35:J35"/>
    <mergeCell ref="O35:Q35"/>
    <mergeCell ref="C32:F32"/>
    <mergeCell ref="I32:J32"/>
    <mergeCell ref="O32:Q32"/>
    <mergeCell ref="C33:F33"/>
    <mergeCell ref="I33:J33"/>
    <mergeCell ref="O33:Q33"/>
    <mergeCell ref="C30:F30"/>
    <mergeCell ref="I30:J30"/>
    <mergeCell ref="O30:Q30"/>
    <mergeCell ref="C31:F31"/>
    <mergeCell ref="I31:J31"/>
    <mergeCell ref="O31:Q31"/>
    <mergeCell ref="C28:F28"/>
    <mergeCell ref="I28:J28"/>
    <mergeCell ref="O28:Q28"/>
    <mergeCell ref="C29:F29"/>
    <mergeCell ref="I29:J29"/>
    <mergeCell ref="O29:Q29"/>
    <mergeCell ref="C26:F26"/>
    <mergeCell ref="I26:J26"/>
    <mergeCell ref="O26:Q26"/>
    <mergeCell ref="C27:F27"/>
    <mergeCell ref="I27:J27"/>
    <mergeCell ref="O27:Q27"/>
    <mergeCell ref="C24:F24"/>
    <mergeCell ref="I24:J24"/>
    <mergeCell ref="O24:Q24"/>
    <mergeCell ref="C25:F25"/>
    <mergeCell ref="I25:J25"/>
    <mergeCell ref="O25:Q25"/>
    <mergeCell ref="C22:F22"/>
    <mergeCell ref="I22:J22"/>
    <mergeCell ref="O22:Q22"/>
    <mergeCell ref="C23:F23"/>
    <mergeCell ref="I23:J23"/>
    <mergeCell ref="O23:Q23"/>
    <mergeCell ref="C20:F20"/>
    <mergeCell ref="I20:J20"/>
    <mergeCell ref="O20:Q20"/>
    <mergeCell ref="C21:F21"/>
    <mergeCell ref="I21:J21"/>
    <mergeCell ref="O21:Q21"/>
    <mergeCell ref="C18:F18"/>
    <mergeCell ref="I18:J18"/>
    <mergeCell ref="O18:Q18"/>
    <mergeCell ref="C19:F19"/>
    <mergeCell ref="I19:J19"/>
    <mergeCell ref="O19:Q19"/>
    <mergeCell ref="C16:F16"/>
    <mergeCell ref="I16:J16"/>
    <mergeCell ref="O16:Q16"/>
    <mergeCell ref="C17:F17"/>
    <mergeCell ref="I17:J17"/>
    <mergeCell ref="O17:Q17"/>
    <mergeCell ref="C14:F14"/>
    <mergeCell ref="I14:J14"/>
    <mergeCell ref="O14:Q14"/>
    <mergeCell ref="C15:F15"/>
    <mergeCell ref="I15:J15"/>
    <mergeCell ref="O15:Q15"/>
    <mergeCell ref="C12:F12"/>
    <mergeCell ref="I12:J12"/>
    <mergeCell ref="O12:Q12"/>
    <mergeCell ref="C13:F13"/>
    <mergeCell ref="I13:J13"/>
    <mergeCell ref="O13:Q13"/>
    <mergeCell ref="C10:F10"/>
    <mergeCell ref="I10:J10"/>
    <mergeCell ref="O10:Q10"/>
    <mergeCell ref="C11:F11"/>
    <mergeCell ref="I11:J11"/>
    <mergeCell ref="O11:Q11"/>
    <mergeCell ref="L8:L9"/>
    <mergeCell ref="M8:Q8"/>
    <mergeCell ref="R8:R9"/>
    <mergeCell ref="S8:S9"/>
    <mergeCell ref="I9:J9"/>
    <mergeCell ref="O9:Q9"/>
    <mergeCell ref="B6:I6"/>
    <mergeCell ref="J6:U6"/>
    <mergeCell ref="B7:B9"/>
    <mergeCell ref="C7:F9"/>
    <mergeCell ref="G7:L7"/>
    <mergeCell ref="M7:S7"/>
    <mergeCell ref="T7:T9"/>
    <mergeCell ref="U7:U9"/>
    <mergeCell ref="G8:J8"/>
    <mergeCell ref="K8:K9"/>
    <mergeCell ref="B1:U1"/>
    <mergeCell ref="B2:U2"/>
    <mergeCell ref="B3:U3"/>
    <mergeCell ref="B4:U4"/>
    <mergeCell ref="B5:C5"/>
    <mergeCell ref="D5:U5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1"/>
  </sheetPr>
  <dimension ref="B1:T24"/>
  <sheetViews>
    <sheetView zoomScalePageLayoutView="0" workbookViewId="0" topLeftCell="A13">
      <selection activeCell="F25" sqref="F25"/>
    </sheetView>
  </sheetViews>
  <sheetFormatPr defaultColWidth="8.7109375" defaultRowHeight="15" customHeight="1"/>
  <cols>
    <col min="1" max="1" width="3.00390625" style="4" customWidth="1"/>
    <col min="2" max="2" width="10.7109375" style="4" customWidth="1"/>
    <col min="3" max="3" width="0.13671875" style="4" customWidth="1"/>
    <col min="4" max="4" width="2.28125" style="4" customWidth="1"/>
    <col min="5" max="5" width="1.28515625" style="4" customWidth="1"/>
    <col min="6" max="6" width="60.7109375" style="4" customWidth="1"/>
    <col min="7" max="8" width="8.7109375" style="4" hidden="1" customWidth="1"/>
    <col min="9" max="9" width="14.57421875" style="4" hidden="1" customWidth="1"/>
    <col min="10" max="10" width="2.28125" style="4" hidden="1" customWidth="1"/>
    <col min="11" max="11" width="7.7109375" style="4" hidden="1" customWidth="1"/>
    <col min="12" max="14" width="8.7109375" style="4" hidden="1" customWidth="1"/>
    <col min="15" max="15" width="8.28125" style="4" hidden="1" customWidth="1"/>
    <col min="16" max="16" width="0.9921875" style="4" hidden="1" customWidth="1"/>
    <col min="17" max="17" width="7.7109375" style="4" hidden="1" customWidth="1"/>
    <col min="18" max="18" width="45.7109375" style="4" customWidth="1"/>
    <col min="19" max="19" width="8.7109375" style="4" hidden="1" customWidth="1"/>
    <col min="20" max="20" width="24.7109375" style="4" customWidth="1"/>
    <col min="21" max="16384" width="8.7109375" style="4" customWidth="1"/>
  </cols>
  <sheetData>
    <row r="1" spans="2:19" ht="15" customHeight="1">
      <c r="B1" s="150"/>
      <c r="C1" s="150"/>
      <c r="D1" s="150"/>
      <c r="E1" s="150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0"/>
      <c r="Q1" s="150"/>
      <c r="R1" s="150"/>
      <c r="S1" s="150"/>
    </row>
    <row r="2" spans="2:20" ht="24" customHeight="1">
      <c r="B2" s="421" t="s">
        <v>636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</row>
    <row r="3" spans="2:20" ht="42" customHeight="1">
      <c r="B3" s="518" t="s">
        <v>807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</row>
    <row r="4" spans="2:19" ht="8.25" customHeight="1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</row>
    <row r="5" spans="2:20" ht="15.75" customHeight="1">
      <c r="B5" s="519" t="s">
        <v>808</v>
      </c>
      <c r="C5" s="519"/>
      <c r="D5" s="520" t="s">
        <v>1078</v>
      </c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  <c r="Q5" s="520"/>
      <c r="R5" s="520"/>
      <c r="S5" s="520"/>
      <c r="T5" s="520"/>
    </row>
    <row r="6" spans="2:20" ht="31.5" customHeight="1">
      <c r="B6" s="519" t="s">
        <v>810</v>
      </c>
      <c r="C6" s="519"/>
      <c r="D6" s="519"/>
      <c r="E6" s="519"/>
      <c r="F6" s="519"/>
      <c r="G6" s="519"/>
      <c r="H6" s="519"/>
      <c r="I6" s="519"/>
      <c r="J6" s="519"/>
      <c r="K6" s="519" t="s">
        <v>810</v>
      </c>
      <c r="L6" s="519"/>
      <c r="M6" s="519"/>
      <c r="N6" s="519"/>
      <c r="O6" s="519"/>
      <c r="P6" s="519"/>
      <c r="Q6" s="519"/>
      <c r="R6" s="519"/>
      <c r="S6" s="519"/>
      <c r="T6" s="519"/>
    </row>
    <row r="7" spans="2:20" ht="14.25" customHeight="1">
      <c r="B7" s="521" t="s">
        <v>641</v>
      </c>
      <c r="C7" s="521" t="s">
        <v>642</v>
      </c>
      <c r="D7" s="521"/>
      <c r="E7" s="521"/>
      <c r="F7" s="521"/>
      <c r="G7" s="521" t="s">
        <v>643</v>
      </c>
      <c r="H7" s="521"/>
      <c r="I7" s="521"/>
      <c r="J7" s="521"/>
      <c r="K7" s="521"/>
      <c r="L7" s="521"/>
      <c r="M7" s="521" t="s">
        <v>644</v>
      </c>
      <c r="N7" s="521"/>
      <c r="O7" s="521"/>
      <c r="P7" s="521"/>
      <c r="Q7" s="521"/>
      <c r="R7" s="521"/>
      <c r="S7" s="521" t="s">
        <v>645</v>
      </c>
      <c r="T7" s="521" t="s">
        <v>10</v>
      </c>
    </row>
    <row r="8" spans="2:20" ht="15" customHeight="1">
      <c r="B8" s="521"/>
      <c r="C8" s="521"/>
      <c r="D8" s="521"/>
      <c r="E8" s="521"/>
      <c r="F8" s="521"/>
      <c r="G8" s="521" t="s">
        <v>646</v>
      </c>
      <c r="H8" s="521"/>
      <c r="I8" s="521"/>
      <c r="J8" s="522" t="s">
        <v>811</v>
      </c>
      <c r="K8" s="522"/>
      <c r="L8" s="521" t="s">
        <v>648</v>
      </c>
      <c r="M8" s="521" t="s">
        <v>649</v>
      </c>
      <c r="N8" s="521"/>
      <c r="O8" s="521"/>
      <c r="P8" s="521" t="s">
        <v>650</v>
      </c>
      <c r="Q8" s="521"/>
      <c r="R8" s="521" t="s">
        <v>651</v>
      </c>
      <c r="S8" s="521"/>
      <c r="T8" s="521"/>
    </row>
    <row r="9" spans="2:20" ht="21" customHeight="1">
      <c r="B9" s="521"/>
      <c r="C9" s="521"/>
      <c r="D9" s="521"/>
      <c r="E9" s="521"/>
      <c r="F9" s="521"/>
      <c r="G9" s="285" t="s">
        <v>812</v>
      </c>
      <c r="H9" s="285" t="s">
        <v>813</v>
      </c>
      <c r="I9" s="285" t="s">
        <v>814</v>
      </c>
      <c r="J9" s="522"/>
      <c r="K9" s="522"/>
      <c r="L9" s="521"/>
      <c r="M9" s="285" t="s">
        <v>815</v>
      </c>
      <c r="N9" s="285" t="s">
        <v>816</v>
      </c>
      <c r="O9" s="285" t="s">
        <v>817</v>
      </c>
      <c r="P9" s="521"/>
      <c r="Q9" s="521"/>
      <c r="R9" s="521"/>
      <c r="S9" s="521"/>
      <c r="T9" s="521"/>
    </row>
    <row r="10" spans="2:20" ht="18" customHeight="1">
      <c r="B10" s="286" t="s">
        <v>906</v>
      </c>
      <c r="C10" s="523" t="s">
        <v>907</v>
      </c>
      <c r="D10" s="523"/>
      <c r="E10" s="523"/>
      <c r="F10" s="523"/>
      <c r="G10" s="287"/>
      <c r="H10" s="287"/>
      <c r="I10" s="287"/>
      <c r="J10" s="524"/>
      <c r="K10" s="524"/>
      <c r="L10" s="287"/>
      <c r="M10" s="287"/>
      <c r="N10" s="287"/>
      <c r="O10" s="288"/>
      <c r="P10" s="524"/>
      <c r="Q10" s="524"/>
      <c r="R10" s="287"/>
      <c r="S10" s="287"/>
      <c r="T10" s="289"/>
    </row>
    <row r="11" spans="2:20" ht="12" customHeight="1">
      <c r="B11" s="290" t="s">
        <v>908</v>
      </c>
      <c r="C11" s="525" t="s">
        <v>653</v>
      </c>
      <c r="D11" s="525"/>
      <c r="E11" s="525"/>
      <c r="F11" s="525"/>
      <c r="G11" s="264">
        <v>10010000</v>
      </c>
      <c r="H11" s="264">
        <v>0</v>
      </c>
      <c r="I11" s="264">
        <v>0</v>
      </c>
      <c r="J11" s="507">
        <v>0</v>
      </c>
      <c r="K11" s="507"/>
      <c r="L11" s="264">
        <f>SUM(G11:K11)</f>
        <v>10010000</v>
      </c>
      <c r="M11" s="264">
        <v>0</v>
      </c>
      <c r="N11" s="264">
        <v>0</v>
      </c>
      <c r="O11" s="264">
        <v>0</v>
      </c>
      <c r="P11" s="507">
        <v>0</v>
      </c>
      <c r="Q11" s="507"/>
      <c r="R11" s="264">
        <v>0</v>
      </c>
      <c r="S11" s="264">
        <v>10010000</v>
      </c>
      <c r="T11" s="292">
        <f>R11</f>
        <v>0</v>
      </c>
    </row>
    <row r="12" spans="2:20" ht="12" customHeight="1">
      <c r="B12" s="293" t="s">
        <v>885</v>
      </c>
      <c r="C12" s="526" t="s">
        <v>822</v>
      </c>
      <c r="D12" s="526"/>
      <c r="E12" s="526"/>
      <c r="F12" s="526"/>
      <c r="G12" s="268">
        <v>0</v>
      </c>
      <c r="H12" s="268">
        <v>0</v>
      </c>
      <c r="I12" s="268">
        <v>0</v>
      </c>
      <c r="J12" s="509">
        <v>0</v>
      </c>
      <c r="K12" s="509"/>
      <c r="L12" s="268">
        <v>0</v>
      </c>
      <c r="M12" s="268">
        <v>0</v>
      </c>
      <c r="N12" s="268">
        <v>0</v>
      </c>
      <c r="O12" s="268">
        <f aca="true" t="shared" si="0" ref="O12:O22">SUM(M12:N12)</f>
        <v>0</v>
      </c>
      <c r="P12" s="509">
        <v>76018.83</v>
      </c>
      <c r="Q12" s="509"/>
      <c r="R12" s="268">
        <f aca="true" t="shared" si="1" ref="R12:R22">P12</f>
        <v>76018.83</v>
      </c>
      <c r="S12" s="268">
        <v>-76018.83</v>
      </c>
      <c r="T12" s="294">
        <f>R12-'Memória de Cálculo'!E15</f>
        <v>0</v>
      </c>
    </row>
    <row r="13" spans="2:20" ht="12" customHeight="1">
      <c r="B13" s="293" t="s">
        <v>879</v>
      </c>
      <c r="C13" s="526" t="s">
        <v>824</v>
      </c>
      <c r="D13" s="526"/>
      <c r="E13" s="526"/>
      <c r="F13" s="526"/>
      <c r="G13" s="268">
        <v>0</v>
      </c>
      <c r="H13" s="268">
        <v>0</v>
      </c>
      <c r="I13" s="268">
        <v>0</v>
      </c>
      <c r="J13" s="509">
        <v>0</v>
      </c>
      <c r="K13" s="509"/>
      <c r="L13" s="268">
        <v>0</v>
      </c>
      <c r="M13" s="268">
        <v>0</v>
      </c>
      <c r="N13" s="268">
        <v>0</v>
      </c>
      <c r="O13" s="268">
        <f t="shared" si="0"/>
        <v>0</v>
      </c>
      <c r="P13" s="509">
        <v>121309.38</v>
      </c>
      <c r="Q13" s="509"/>
      <c r="R13" s="268">
        <f t="shared" si="1"/>
        <v>121309.38</v>
      </c>
      <c r="S13" s="268">
        <v>-121309.38</v>
      </c>
      <c r="T13" s="294">
        <f>R13-'Memória de Cálculo'!E31</f>
        <v>0</v>
      </c>
    </row>
    <row r="14" spans="2:20" ht="12" customHeight="1">
      <c r="B14" s="293" t="s">
        <v>827</v>
      </c>
      <c r="C14" s="526" t="s">
        <v>826</v>
      </c>
      <c r="D14" s="526"/>
      <c r="E14" s="526"/>
      <c r="F14" s="526"/>
      <c r="G14" s="268">
        <v>0</v>
      </c>
      <c r="H14" s="268">
        <v>0</v>
      </c>
      <c r="I14" s="268">
        <v>0</v>
      </c>
      <c r="J14" s="509">
        <v>0</v>
      </c>
      <c r="K14" s="509"/>
      <c r="L14" s="268">
        <v>0</v>
      </c>
      <c r="M14" s="268">
        <v>0</v>
      </c>
      <c r="N14" s="268">
        <v>0</v>
      </c>
      <c r="O14" s="268">
        <f t="shared" si="0"/>
        <v>0</v>
      </c>
      <c r="P14" s="509">
        <v>283235.86</v>
      </c>
      <c r="Q14" s="509"/>
      <c r="R14" s="268">
        <f t="shared" si="1"/>
        <v>283235.86</v>
      </c>
      <c r="S14" s="268">
        <v>-283235.86</v>
      </c>
      <c r="T14" s="294">
        <f>R14-'Memória de Cálculo'!E47</f>
        <v>0</v>
      </c>
    </row>
    <row r="15" spans="2:20" ht="12" customHeight="1">
      <c r="B15" s="293" t="s">
        <v>904</v>
      </c>
      <c r="C15" s="526" t="s">
        <v>829</v>
      </c>
      <c r="D15" s="526"/>
      <c r="E15" s="526"/>
      <c r="F15" s="526"/>
      <c r="G15" s="268">
        <v>0</v>
      </c>
      <c r="H15" s="268">
        <v>0</v>
      </c>
      <c r="I15" s="268">
        <v>0</v>
      </c>
      <c r="J15" s="509">
        <v>0</v>
      </c>
      <c r="K15" s="509"/>
      <c r="L15" s="268">
        <v>0</v>
      </c>
      <c r="M15" s="268">
        <v>0</v>
      </c>
      <c r="N15" s="268">
        <v>0</v>
      </c>
      <c r="O15" s="268">
        <f t="shared" si="0"/>
        <v>0</v>
      </c>
      <c r="P15" s="509">
        <v>6653.51</v>
      </c>
      <c r="Q15" s="509"/>
      <c r="R15" s="268">
        <f t="shared" si="1"/>
        <v>6653.51</v>
      </c>
      <c r="S15" s="268">
        <v>-6653.51</v>
      </c>
      <c r="T15" s="294">
        <f>R15-'Memória de Cálculo'!E63</f>
        <v>0</v>
      </c>
    </row>
    <row r="16" spans="2:20" ht="12" customHeight="1">
      <c r="B16" s="293" t="s">
        <v>886</v>
      </c>
      <c r="C16" s="526" t="s">
        <v>833</v>
      </c>
      <c r="D16" s="526"/>
      <c r="E16" s="526"/>
      <c r="F16" s="526"/>
      <c r="G16" s="268">
        <v>0</v>
      </c>
      <c r="H16" s="268">
        <v>0</v>
      </c>
      <c r="I16" s="268">
        <v>0</v>
      </c>
      <c r="J16" s="509">
        <v>0</v>
      </c>
      <c r="K16" s="509"/>
      <c r="L16" s="268">
        <v>0</v>
      </c>
      <c r="M16" s="268">
        <v>0</v>
      </c>
      <c r="N16" s="268">
        <v>0</v>
      </c>
      <c r="O16" s="268">
        <f t="shared" si="0"/>
        <v>0</v>
      </c>
      <c r="P16" s="509">
        <v>103303.92</v>
      </c>
      <c r="Q16" s="509"/>
      <c r="R16" s="268">
        <f t="shared" si="1"/>
        <v>103303.92</v>
      </c>
      <c r="S16" s="268">
        <v>-103303.92</v>
      </c>
      <c r="T16" s="294">
        <f>R16-'Memória de Cálculo'!E79</f>
        <v>0</v>
      </c>
    </row>
    <row r="17" spans="2:20" ht="12" customHeight="1">
      <c r="B17" s="295" t="s">
        <v>836</v>
      </c>
      <c r="C17" s="527" t="s">
        <v>835</v>
      </c>
      <c r="D17" s="527"/>
      <c r="E17" s="527"/>
      <c r="F17" s="527"/>
      <c r="G17" s="260">
        <v>0</v>
      </c>
      <c r="H17" s="260">
        <v>0</v>
      </c>
      <c r="I17" s="260">
        <v>0</v>
      </c>
      <c r="J17" s="505">
        <v>0</v>
      </c>
      <c r="K17" s="505"/>
      <c r="L17" s="260">
        <v>0</v>
      </c>
      <c r="M17" s="260">
        <v>0</v>
      </c>
      <c r="N17" s="260">
        <v>0</v>
      </c>
      <c r="O17" s="260">
        <f t="shared" si="0"/>
        <v>0</v>
      </c>
      <c r="P17" s="505">
        <v>93467.85</v>
      </c>
      <c r="Q17" s="505"/>
      <c r="R17" s="260">
        <f t="shared" si="1"/>
        <v>93467.85</v>
      </c>
      <c r="S17" s="260">
        <v>-93467.85</v>
      </c>
      <c r="T17" s="296">
        <f>R17-'Memória de Cálculo'!E95</f>
        <v>0</v>
      </c>
    </row>
    <row r="18" spans="2:20" ht="12" customHeight="1">
      <c r="B18" s="293" t="s">
        <v>887</v>
      </c>
      <c r="C18" s="526" t="s">
        <v>838</v>
      </c>
      <c r="D18" s="526"/>
      <c r="E18" s="526"/>
      <c r="F18" s="526"/>
      <c r="G18" s="268">
        <v>0</v>
      </c>
      <c r="H18" s="268">
        <v>0</v>
      </c>
      <c r="I18" s="268">
        <v>0</v>
      </c>
      <c r="J18" s="509">
        <v>0</v>
      </c>
      <c r="K18" s="509"/>
      <c r="L18" s="268">
        <v>0</v>
      </c>
      <c r="M18" s="268">
        <v>0</v>
      </c>
      <c r="N18" s="268">
        <v>0</v>
      </c>
      <c r="O18" s="268">
        <f t="shared" si="0"/>
        <v>0</v>
      </c>
      <c r="P18" s="509">
        <v>24725.21</v>
      </c>
      <c r="Q18" s="509"/>
      <c r="R18" s="268">
        <f t="shared" si="1"/>
        <v>24725.21</v>
      </c>
      <c r="S18" s="268">
        <v>-24725.21</v>
      </c>
      <c r="T18" s="294">
        <f>R18-'Memória de Cálculo'!E111</f>
        <v>0</v>
      </c>
    </row>
    <row r="19" spans="2:20" ht="12" customHeight="1">
      <c r="B19" s="290" t="s">
        <v>890</v>
      </c>
      <c r="C19" s="525" t="s">
        <v>844</v>
      </c>
      <c r="D19" s="525"/>
      <c r="E19" s="525"/>
      <c r="F19" s="525"/>
      <c r="G19" s="264">
        <v>0</v>
      </c>
      <c r="H19" s="264">
        <v>0</v>
      </c>
      <c r="I19" s="264">
        <v>0</v>
      </c>
      <c r="J19" s="507">
        <v>0</v>
      </c>
      <c r="K19" s="507"/>
      <c r="L19" s="264">
        <v>0</v>
      </c>
      <c r="M19" s="264">
        <v>0</v>
      </c>
      <c r="N19" s="264">
        <v>0</v>
      </c>
      <c r="O19" s="264">
        <f t="shared" si="0"/>
        <v>0</v>
      </c>
      <c r="P19" s="507">
        <v>12978.92</v>
      </c>
      <c r="Q19" s="507"/>
      <c r="R19" s="264">
        <f t="shared" si="1"/>
        <v>12978.92</v>
      </c>
      <c r="S19" s="264">
        <v>-12978.92</v>
      </c>
      <c r="T19" s="292">
        <f>R19-'Memória de Cálculo'!E135</f>
        <v>0</v>
      </c>
    </row>
    <row r="20" spans="2:20" ht="12" customHeight="1">
      <c r="B20" s="290" t="s">
        <v>891</v>
      </c>
      <c r="C20" s="525" t="s">
        <v>848</v>
      </c>
      <c r="D20" s="525"/>
      <c r="E20" s="525"/>
      <c r="F20" s="525"/>
      <c r="G20" s="264">
        <v>0</v>
      </c>
      <c r="H20" s="264">
        <v>0</v>
      </c>
      <c r="I20" s="264">
        <v>0</v>
      </c>
      <c r="J20" s="507">
        <v>0</v>
      </c>
      <c r="K20" s="507"/>
      <c r="L20" s="264">
        <v>0</v>
      </c>
      <c r="M20" s="264">
        <v>0</v>
      </c>
      <c r="N20" s="264">
        <v>0</v>
      </c>
      <c r="O20" s="264">
        <f t="shared" si="0"/>
        <v>0</v>
      </c>
      <c r="P20" s="507">
        <v>2875.66</v>
      </c>
      <c r="Q20" s="507"/>
      <c r="R20" s="264">
        <f t="shared" si="1"/>
        <v>2875.66</v>
      </c>
      <c r="S20" s="264">
        <v>-2875.66</v>
      </c>
      <c r="T20" s="292">
        <f>R20-'Memória de Cálculo'!E151</f>
        <v>0</v>
      </c>
    </row>
    <row r="21" spans="2:20" ht="12" customHeight="1">
      <c r="B21" s="297" t="s">
        <v>849</v>
      </c>
      <c r="C21" s="528" t="s">
        <v>850</v>
      </c>
      <c r="D21" s="528"/>
      <c r="E21" s="528"/>
      <c r="F21" s="528"/>
      <c r="G21" s="298">
        <v>0</v>
      </c>
      <c r="H21" s="298">
        <v>0</v>
      </c>
      <c r="I21" s="298">
        <v>0</v>
      </c>
      <c r="J21" s="529">
        <v>0</v>
      </c>
      <c r="K21" s="529"/>
      <c r="L21" s="298">
        <v>0</v>
      </c>
      <c r="M21" s="298">
        <v>0</v>
      </c>
      <c r="N21" s="298">
        <v>0</v>
      </c>
      <c r="O21" s="298">
        <f t="shared" si="0"/>
        <v>0</v>
      </c>
      <c r="P21" s="529">
        <v>2316.72</v>
      </c>
      <c r="Q21" s="529"/>
      <c r="R21" s="298">
        <f t="shared" si="1"/>
        <v>2316.72</v>
      </c>
      <c r="S21" s="298">
        <v>-2316.72</v>
      </c>
      <c r="T21" s="299">
        <f>R21-'Memória de Cálculo'!E167</f>
        <v>0</v>
      </c>
    </row>
    <row r="22" spans="2:20" ht="12" customHeight="1">
      <c r="B22" s="300" t="s">
        <v>892</v>
      </c>
      <c r="C22" s="530" t="s">
        <v>852</v>
      </c>
      <c r="D22" s="530"/>
      <c r="E22" s="530"/>
      <c r="F22" s="530"/>
      <c r="G22" s="264">
        <v>0</v>
      </c>
      <c r="H22" s="264">
        <v>0</v>
      </c>
      <c r="I22" s="264">
        <v>0</v>
      </c>
      <c r="J22" s="507">
        <v>0</v>
      </c>
      <c r="K22" s="507"/>
      <c r="L22" s="264">
        <v>0</v>
      </c>
      <c r="M22" s="264">
        <v>0</v>
      </c>
      <c r="N22" s="264">
        <v>0</v>
      </c>
      <c r="O22" s="264">
        <f t="shared" si="0"/>
        <v>0</v>
      </c>
      <c r="P22" s="507">
        <v>286.43</v>
      </c>
      <c r="Q22" s="507"/>
      <c r="R22" s="264">
        <f t="shared" si="1"/>
        <v>286.43</v>
      </c>
      <c r="S22" s="264">
        <v>-286.43</v>
      </c>
      <c r="T22" s="292">
        <f>R22-'Memória de Cálculo'!E183</f>
        <v>0</v>
      </c>
    </row>
    <row r="23" spans="2:20" ht="15" customHeight="1">
      <c r="B23" s="301"/>
      <c r="C23" s="531" t="s">
        <v>855</v>
      </c>
      <c r="D23" s="531"/>
      <c r="E23" s="531"/>
      <c r="F23" s="531"/>
      <c r="G23" s="272">
        <f>SUM(G11:G22)</f>
        <v>10010000</v>
      </c>
      <c r="H23" s="272">
        <f>SUM(H11:H22)</f>
        <v>0</v>
      </c>
      <c r="I23" s="272">
        <f>SUM(I11:I22)</f>
        <v>0</v>
      </c>
      <c r="J23" s="511">
        <f>SUM(J11:K22)</f>
        <v>0</v>
      </c>
      <c r="K23" s="511"/>
      <c r="L23" s="272">
        <f>SUM(L11:L22)</f>
        <v>10010000</v>
      </c>
      <c r="M23" s="272">
        <f>SUM(M11:M22)</f>
        <v>0</v>
      </c>
      <c r="N23" s="272">
        <f>SUM(N11:N22)</f>
        <v>0</v>
      </c>
      <c r="O23" s="272">
        <f>SUM(O11:O22)</f>
        <v>0</v>
      </c>
      <c r="P23" s="511">
        <f>SUM(P11:Q22)</f>
        <v>727172.29</v>
      </c>
      <c r="Q23" s="511"/>
      <c r="R23" s="272">
        <f>SUM(R11:R22)</f>
        <v>727172.29</v>
      </c>
      <c r="S23" s="272">
        <f>SUM(S11:S22)</f>
        <v>9282827.709999999</v>
      </c>
      <c r="T23" s="302">
        <f>SUM(T11:T22)</f>
        <v>0</v>
      </c>
    </row>
    <row r="24" ht="15" customHeight="1">
      <c r="B24" s="303"/>
    </row>
  </sheetData>
  <sheetProtection selectLockedCells="1" selectUnlockedCells="1"/>
  <mergeCells count="60">
    <mergeCell ref="C22:F22"/>
    <mergeCell ref="J22:K22"/>
    <mergeCell ref="P22:Q22"/>
    <mergeCell ref="C23:F23"/>
    <mergeCell ref="J23:K23"/>
    <mergeCell ref="P23:Q23"/>
    <mergeCell ref="C20:F20"/>
    <mergeCell ref="J20:K20"/>
    <mergeCell ref="P20:Q20"/>
    <mergeCell ref="C21:F21"/>
    <mergeCell ref="J21:K21"/>
    <mergeCell ref="P21:Q21"/>
    <mergeCell ref="C18:F18"/>
    <mergeCell ref="J18:K18"/>
    <mergeCell ref="P18:Q18"/>
    <mergeCell ref="C19:F19"/>
    <mergeCell ref="J19:K19"/>
    <mergeCell ref="P19:Q19"/>
    <mergeCell ref="C16:F16"/>
    <mergeCell ref="J16:K16"/>
    <mergeCell ref="P16:Q16"/>
    <mergeCell ref="C17:F17"/>
    <mergeCell ref="J17:K17"/>
    <mergeCell ref="P17:Q17"/>
    <mergeCell ref="C14:F14"/>
    <mergeCell ref="J14:K14"/>
    <mergeCell ref="P14:Q14"/>
    <mergeCell ref="C15:F15"/>
    <mergeCell ref="J15:K15"/>
    <mergeCell ref="P15:Q15"/>
    <mergeCell ref="C12:F12"/>
    <mergeCell ref="J12:K12"/>
    <mergeCell ref="P12:Q12"/>
    <mergeCell ref="C13:F13"/>
    <mergeCell ref="J13:K13"/>
    <mergeCell ref="P13:Q13"/>
    <mergeCell ref="P8:Q9"/>
    <mergeCell ref="R8:R9"/>
    <mergeCell ref="C10:F10"/>
    <mergeCell ref="J10:K10"/>
    <mergeCell ref="P10:Q10"/>
    <mergeCell ref="C11:F11"/>
    <mergeCell ref="J11:K11"/>
    <mergeCell ref="P11:Q11"/>
    <mergeCell ref="B7:B9"/>
    <mergeCell ref="C7:F9"/>
    <mergeCell ref="G7:L7"/>
    <mergeCell ref="M7:R7"/>
    <mergeCell ref="S7:S9"/>
    <mergeCell ref="T7:T9"/>
    <mergeCell ref="G8:I8"/>
    <mergeCell ref="J8:K9"/>
    <mergeCell ref="L8:L9"/>
    <mergeCell ref="M8:O8"/>
    <mergeCell ref="B2:T2"/>
    <mergeCell ref="B3:T3"/>
    <mergeCell ref="B5:C5"/>
    <mergeCell ref="D5:T5"/>
    <mergeCell ref="B6:J6"/>
    <mergeCell ref="K6:T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&amp;C&amp;"Arial,Normal"&amp;10Página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2:U103"/>
  <sheetViews>
    <sheetView zoomScalePageLayoutView="0" workbookViewId="0" topLeftCell="A31">
      <selection activeCell="S40" sqref="S40"/>
    </sheetView>
  </sheetViews>
  <sheetFormatPr defaultColWidth="9.140625" defaultRowHeight="15"/>
  <cols>
    <col min="1" max="1" width="2.7109375" style="4" customWidth="1"/>
    <col min="2" max="2" width="12.7109375" style="4" customWidth="1"/>
    <col min="3" max="5" width="9.140625" style="4" customWidth="1"/>
    <col min="6" max="6" width="36.7109375" style="4" customWidth="1"/>
    <col min="7" max="7" width="10.7109375" style="4" hidden="1" customWidth="1"/>
    <col min="8" max="18" width="9.00390625" style="4" hidden="1" customWidth="1"/>
    <col min="19" max="19" width="52.7109375" style="4" customWidth="1"/>
    <col min="20" max="20" width="10.8515625" style="4" hidden="1" customWidth="1"/>
    <col min="21" max="21" width="21.7109375" style="4" customWidth="1"/>
    <col min="22" max="16384" width="9.140625" style="4" customWidth="1"/>
  </cols>
  <sheetData>
    <row r="2" spans="2:21" ht="24" customHeight="1">
      <c r="B2" s="482" t="s">
        <v>636</v>
      </c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</row>
    <row r="3" spans="2:21" ht="42" customHeight="1">
      <c r="B3" s="494" t="s">
        <v>942</v>
      </c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</row>
    <row r="4" spans="2:21" ht="9" customHeight="1"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</row>
    <row r="5" spans="2:21" ht="15.75" customHeight="1">
      <c r="B5" s="495" t="s">
        <v>808</v>
      </c>
      <c r="C5" s="495"/>
      <c r="D5" s="495" t="s">
        <v>1079</v>
      </c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95"/>
      <c r="R5" s="495"/>
      <c r="S5" s="495"/>
      <c r="T5" s="495"/>
      <c r="U5" s="495"/>
    </row>
    <row r="6" spans="2:21" ht="15.75" customHeight="1">
      <c r="B6" s="495" t="s">
        <v>639</v>
      </c>
      <c r="C6" s="495"/>
      <c r="D6" s="495"/>
      <c r="E6" s="495"/>
      <c r="F6" s="495"/>
      <c r="G6" s="495"/>
      <c r="H6" s="495"/>
      <c r="I6" s="495"/>
      <c r="J6" s="495" t="s">
        <v>640</v>
      </c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</row>
    <row r="7" spans="2:21" ht="15.75" customHeight="1">
      <c r="B7" s="533" t="s">
        <v>641</v>
      </c>
      <c r="C7" s="533" t="s">
        <v>642</v>
      </c>
      <c r="D7" s="533"/>
      <c r="E7" s="533"/>
      <c r="F7" s="533"/>
      <c r="G7" s="498" t="s">
        <v>643</v>
      </c>
      <c r="H7" s="498"/>
      <c r="I7" s="498"/>
      <c r="J7" s="498"/>
      <c r="K7" s="498"/>
      <c r="L7" s="498"/>
      <c r="M7" s="498" t="s">
        <v>644</v>
      </c>
      <c r="N7" s="498"/>
      <c r="O7" s="498"/>
      <c r="P7" s="498"/>
      <c r="Q7" s="498"/>
      <c r="R7" s="498"/>
      <c r="S7" s="498"/>
      <c r="T7" s="533" t="s">
        <v>645</v>
      </c>
      <c r="U7" s="535" t="s">
        <v>944</v>
      </c>
    </row>
    <row r="8" spans="2:21" ht="15.75" customHeight="1">
      <c r="B8" s="533"/>
      <c r="C8" s="533"/>
      <c r="D8" s="533"/>
      <c r="E8" s="533"/>
      <c r="F8" s="533"/>
      <c r="G8" s="498" t="s">
        <v>646</v>
      </c>
      <c r="H8" s="498"/>
      <c r="I8" s="498"/>
      <c r="J8" s="498"/>
      <c r="K8" s="538" t="s">
        <v>945</v>
      </c>
      <c r="L8" s="533" t="s">
        <v>648</v>
      </c>
      <c r="M8" s="498" t="s">
        <v>649</v>
      </c>
      <c r="N8" s="498"/>
      <c r="O8" s="498"/>
      <c r="P8" s="498"/>
      <c r="Q8" s="498"/>
      <c r="R8" s="533" t="s">
        <v>650</v>
      </c>
      <c r="S8" s="533" t="s">
        <v>651</v>
      </c>
      <c r="T8" s="533"/>
      <c r="U8" s="535"/>
    </row>
    <row r="9" spans="2:21" ht="24" customHeight="1">
      <c r="B9" s="533"/>
      <c r="C9" s="533"/>
      <c r="D9" s="533"/>
      <c r="E9" s="533"/>
      <c r="F9" s="533"/>
      <c r="G9" s="304" t="s">
        <v>812</v>
      </c>
      <c r="H9" s="304" t="s">
        <v>813</v>
      </c>
      <c r="I9" s="533" t="s">
        <v>814</v>
      </c>
      <c r="J9" s="533"/>
      <c r="K9" s="538"/>
      <c r="L9" s="533"/>
      <c r="M9" s="304" t="s">
        <v>815</v>
      </c>
      <c r="N9" s="304" t="s">
        <v>816</v>
      </c>
      <c r="O9" s="533" t="s">
        <v>817</v>
      </c>
      <c r="P9" s="533"/>
      <c r="Q9" s="533"/>
      <c r="R9" s="533"/>
      <c r="S9" s="533"/>
      <c r="T9" s="533"/>
      <c r="U9" s="535"/>
    </row>
    <row r="10" spans="2:21" ht="15" customHeight="1">
      <c r="B10" s="255" t="s">
        <v>946</v>
      </c>
      <c r="C10" s="502" t="s">
        <v>652</v>
      </c>
      <c r="D10" s="502"/>
      <c r="E10" s="502"/>
      <c r="F10" s="502"/>
      <c r="G10" s="256">
        <v>150471000</v>
      </c>
      <c r="H10" s="256">
        <v>1412335</v>
      </c>
      <c r="I10" s="503">
        <v>0</v>
      </c>
      <c r="J10" s="503"/>
      <c r="K10" s="256">
        <v>0</v>
      </c>
      <c r="L10" s="256">
        <v>149058665</v>
      </c>
      <c r="M10" s="256">
        <v>18731.62</v>
      </c>
      <c r="N10" s="256">
        <v>-62275.66</v>
      </c>
      <c r="O10" s="503">
        <v>-43544.04</v>
      </c>
      <c r="P10" s="503"/>
      <c r="Q10" s="503"/>
      <c r="R10" s="256">
        <v>5441228.86</v>
      </c>
      <c r="S10" s="256">
        <v>5397684.82</v>
      </c>
      <c r="T10" s="256">
        <v>143660980.18</v>
      </c>
      <c r="U10" s="305"/>
    </row>
    <row r="11" spans="2:21" ht="15" customHeight="1">
      <c r="B11" s="259" t="s">
        <v>947</v>
      </c>
      <c r="C11" s="504" t="s">
        <v>653</v>
      </c>
      <c r="D11" s="504"/>
      <c r="E11" s="504"/>
      <c r="F11" s="504"/>
      <c r="G11" s="260">
        <v>134207000</v>
      </c>
      <c r="H11" s="260">
        <v>0</v>
      </c>
      <c r="I11" s="505">
        <v>0</v>
      </c>
      <c r="J11" s="505"/>
      <c r="K11" s="260">
        <v>0</v>
      </c>
      <c r="L11" s="260">
        <v>134207000</v>
      </c>
      <c r="M11" s="260">
        <v>4353.27</v>
      </c>
      <c r="N11" s="260">
        <v>0</v>
      </c>
      <c r="O11" s="505">
        <v>4353.27</v>
      </c>
      <c r="P11" s="505"/>
      <c r="Q11" s="505"/>
      <c r="R11" s="260">
        <v>4964160.46</v>
      </c>
      <c r="S11" s="260">
        <v>4968513.73</v>
      </c>
      <c r="T11" s="260">
        <v>129238486.27</v>
      </c>
      <c r="U11" s="262">
        <f>S11-S13-S31-S37-S40-S43</f>
        <v>0</v>
      </c>
    </row>
    <row r="12" spans="2:21" ht="15" customHeight="1">
      <c r="B12" s="263" t="s">
        <v>948</v>
      </c>
      <c r="C12" s="506" t="s">
        <v>654</v>
      </c>
      <c r="D12" s="506"/>
      <c r="E12" s="506"/>
      <c r="F12" s="506"/>
      <c r="G12" s="264">
        <v>0</v>
      </c>
      <c r="H12" s="264">
        <v>0</v>
      </c>
      <c r="I12" s="507">
        <v>0</v>
      </c>
      <c r="J12" s="507"/>
      <c r="K12" s="264">
        <v>0</v>
      </c>
      <c r="L12" s="264">
        <v>0</v>
      </c>
      <c r="M12" s="264">
        <v>4353.27</v>
      </c>
      <c r="N12" s="264">
        <v>0</v>
      </c>
      <c r="O12" s="507">
        <v>4353.27</v>
      </c>
      <c r="P12" s="507"/>
      <c r="Q12" s="507"/>
      <c r="R12" s="264">
        <v>4448907.72</v>
      </c>
      <c r="S12" s="264">
        <v>4453260.99</v>
      </c>
      <c r="T12" s="264">
        <v>-4453260.99</v>
      </c>
      <c r="U12" s="279"/>
    </row>
    <row r="13" spans="2:21" ht="15" customHeight="1">
      <c r="B13" s="259" t="s">
        <v>949</v>
      </c>
      <c r="C13" s="504" t="s">
        <v>655</v>
      </c>
      <c r="D13" s="504"/>
      <c r="E13" s="504"/>
      <c r="F13" s="504"/>
      <c r="G13" s="260">
        <v>0</v>
      </c>
      <c r="H13" s="260">
        <v>0</v>
      </c>
      <c r="I13" s="505">
        <v>0</v>
      </c>
      <c r="J13" s="505"/>
      <c r="K13" s="260">
        <v>0</v>
      </c>
      <c r="L13" s="260">
        <v>0</v>
      </c>
      <c r="M13" s="260">
        <v>1563.32</v>
      </c>
      <c r="N13" s="260">
        <v>0</v>
      </c>
      <c r="O13" s="505">
        <v>1563.32</v>
      </c>
      <c r="P13" s="505"/>
      <c r="Q13" s="505"/>
      <c r="R13" s="260">
        <v>3890963.17</v>
      </c>
      <c r="S13" s="260">
        <v>3892526.49</v>
      </c>
      <c r="T13" s="260">
        <v>-3892526.49</v>
      </c>
      <c r="U13" s="262">
        <f>S13-S14-S15-S16-S17-S18-S19-S20-S21-S22-S23-S24-S25-S26-S27-S28-S29-S30</f>
        <v>3.2014213502407074E-10</v>
      </c>
    </row>
    <row r="14" spans="2:21" ht="15" customHeight="1">
      <c r="B14" s="267" t="s">
        <v>950</v>
      </c>
      <c r="C14" s="508" t="s">
        <v>656</v>
      </c>
      <c r="D14" s="508"/>
      <c r="E14" s="508"/>
      <c r="F14" s="508"/>
      <c r="G14" s="268">
        <v>0</v>
      </c>
      <c r="H14" s="268">
        <v>0</v>
      </c>
      <c r="I14" s="509">
        <v>0</v>
      </c>
      <c r="J14" s="509"/>
      <c r="K14" s="268">
        <v>0</v>
      </c>
      <c r="L14" s="268">
        <v>0</v>
      </c>
      <c r="M14" s="268">
        <v>0</v>
      </c>
      <c r="N14" s="268">
        <v>0</v>
      </c>
      <c r="O14" s="509">
        <v>0</v>
      </c>
      <c r="P14" s="509"/>
      <c r="Q14" s="509"/>
      <c r="R14" s="268">
        <v>315043.96</v>
      </c>
      <c r="S14" s="268">
        <v>315043.96</v>
      </c>
      <c r="T14" s="268">
        <v>-315043.96</v>
      </c>
      <c r="U14" s="270">
        <f>S14-'Memória de Cálculo'!E202-'Memória de Cálculo'!E203</f>
        <v>0</v>
      </c>
    </row>
    <row r="15" spans="2:21" ht="15" customHeight="1">
      <c r="B15" s="267" t="s">
        <v>951</v>
      </c>
      <c r="C15" s="508" t="s">
        <v>657</v>
      </c>
      <c r="D15" s="508"/>
      <c r="E15" s="508"/>
      <c r="F15" s="508"/>
      <c r="G15" s="268">
        <v>0</v>
      </c>
      <c r="H15" s="268">
        <v>0</v>
      </c>
      <c r="I15" s="509">
        <v>0</v>
      </c>
      <c r="J15" s="509"/>
      <c r="K15" s="268">
        <v>0</v>
      </c>
      <c r="L15" s="268">
        <v>0</v>
      </c>
      <c r="M15" s="268">
        <v>0</v>
      </c>
      <c r="N15" s="268">
        <v>0</v>
      </c>
      <c r="O15" s="509">
        <v>0</v>
      </c>
      <c r="P15" s="509"/>
      <c r="Q15" s="509"/>
      <c r="R15" s="268">
        <v>40408.46</v>
      </c>
      <c r="S15" s="268">
        <v>40408.46</v>
      </c>
      <c r="T15" s="268">
        <v>-40408.46</v>
      </c>
      <c r="U15" s="270">
        <f>S15-'Memória de Cálculo'!E231-'Memória de Cálculo'!E232</f>
        <v>0</v>
      </c>
    </row>
    <row r="16" spans="2:21" ht="15" customHeight="1">
      <c r="B16" s="267" t="s">
        <v>952</v>
      </c>
      <c r="C16" s="508" t="s">
        <v>658</v>
      </c>
      <c r="D16" s="508"/>
      <c r="E16" s="508"/>
      <c r="F16" s="508"/>
      <c r="G16" s="268">
        <v>0</v>
      </c>
      <c r="H16" s="268">
        <v>0</v>
      </c>
      <c r="I16" s="509">
        <v>0</v>
      </c>
      <c r="J16" s="509"/>
      <c r="K16" s="268">
        <v>0</v>
      </c>
      <c r="L16" s="268">
        <v>0</v>
      </c>
      <c r="M16" s="268">
        <v>0</v>
      </c>
      <c r="N16" s="268">
        <v>0</v>
      </c>
      <c r="O16" s="509">
        <v>0</v>
      </c>
      <c r="P16" s="509"/>
      <c r="Q16" s="509"/>
      <c r="R16" s="268">
        <v>88132.49</v>
      </c>
      <c r="S16" s="268">
        <v>88132.49</v>
      </c>
      <c r="T16" s="268">
        <v>-88132.49</v>
      </c>
      <c r="U16" s="270">
        <f>S16-'Memória de Cálculo'!E259-'Memória de Cálculo'!E260</f>
        <v>0</v>
      </c>
    </row>
    <row r="17" spans="2:21" ht="15" customHeight="1">
      <c r="B17" s="267" t="s">
        <v>953</v>
      </c>
      <c r="C17" s="508" t="s">
        <v>659</v>
      </c>
      <c r="D17" s="508"/>
      <c r="E17" s="508"/>
      <c r="F17" s="508"/>
      <c r="G17" s="268">
        <v>0</v>
      </c>
      <c r="H17" s="268">
        <v>0</v>
      </c>
      <c r="I17" s="509">
        <v>0</v>
      </c>
      <c r="J17" s="509"/>
      <c r="K17" s="268">
        <v>0</v>
      </c>
      <c r="L17" s="268">
        <v>0</v>
      </c>
      <c r="M17" s="268">
        <v>0</v>
      </c>
      <c r="N17" s="268">
        <v>0</v>
      </c>
      <c r="O17" s="509">
        <v>0</v>
      </c>
      <c r="P17" s="509"/>
      <c r="Q17" s="509"/>
      <c r="R17" s="268">
        <v>998</v>
      </c>
      <c r="S17" s="268">
        <v>998</v>
      </c>
      <c r="T17" s="268">
        <v>-998</v>
      </c>
      <c r="U17" s="270">
        <f>S17-'Memória de Cálculo'!E285</f>
        <v>0</v>
      </c>
    </row>
    <row r="18" spans="2:21" ht="15" customHeight="1">
      <c r="B18" s="267" t="s">
        <v>954</v>
      </c>
      <c r="C18" s="508" t="s">
        <v>660</v>
      </c>
      <c r="D18" s="508"/>
      <c r="E18" s="508"/>
      <c r="F18" s="508"/>
      <c r="G18" s="268">
        <v>0</v>
      </c>
      <c r="H18" s="268">
        <v>0</v>
      </c>
      <c r="I18" s="509">
        <v>0</v>
      </c>
      <c r="J18" s="509"/>
      <c r="K18" s="268">
        <v>0</v>
      </c>
      <c r="L18" s="268">
        <v>0</v>
      </c>
      <c r="M18" s="268">
        <v>0</v>
      </c>
      <c r="N18" s="268">
        <v>0</v>
      </c>
      <c r="O18" s="509">
        <v>0</v>
      </c>
      <c r="P18" s="509"/>
      <c r="Q18" s="509"/>
      <c r="R18" s="268">
        <v>26548.32</v>
      </c>
      <c r="S18" s="268">
        <v>26548.32</v>
      </c>
      <c r="T18" s="268">
        <v>-26548.32</v>
      </c>
      <c r="U18" s="270">
        <f>S18-'Memória de Cálculo'!E303</f>
        <v>0</v>
      </c>
    </row>
    <row r="19" spans="2:21" ht="15" customHeight="1">
      <c r="B19" s="267" t="s">
        <v>955</v>
      </c>
      <c r="C19" s="508" t="s">
        <v>661</v>
      </c>
      <c r="D19" s="508"/>
      <c r="E19" s="508"/>
      <c r="F19" s="508"/>
      <c r="G19" s="268">
        <v>0</v>
      </c>
      <c r="H19" s="268">
        <v>0</v>
      </c>
      <c r="I19" s="509">
        <v>0</v>
      </c>
      <c r="J19" s="509"/>
      <c r="K19" s="268">
        <v>0</v>
      </c>
      <c r="L19" s="268">
        <v>0</v>
      </c>
      <c r="M19" s="268">
        <v>0</v>
      </c>
      <c r="N19" s="268">
        <v>0</v>
      </c>
      <c r="O19" s="509">
        <v>0</v>
      </c>
      <c r="P19" s="509"/>
      <c r="Q19" s="509"/>
      <c r="R19" s="268">
        <v>2081225.64</v>
      </c>
      <c r="S19" s="268">
        <v>2081225.64</v>
      </c>
      <c r="T19" s="268">
        <v>-2081225.64</v>
      </c>
      <c r="U19" s="270">
        <f>S19-'Memória de Cálculo'!E331-'Memória de Cálculo'!E332-'Memória de Cálculo'!E333</f>
        <v>0</v>
      </c>
    </row>
    <row r="20" spans="2:21" ht="15" customHeight="1">
      <c r="B20" s="267" t="s">
        <v>956</v>
      </c>
      <c r="C20" s="508" t="s">
        <v>662</v>
      </c>
      <c r="D20" s="508"/>
      <c r="E20" s="508"/>
      <c r="F20" s="508"/>
      <c r="G20" s="268">
        <v>0</v>
      </c>
      <c r="H20" s="268">
        <v>0</v>
      </c>
      <c r="I20" s="509">
        <v>0</v>
      </c>
      <c r="J20" s="509"/>
      <c r="K20" s="268">
        <v>0</v>
      </c>
      <c r="L20" s="268">
        <v>0</v>
      </c>
      <c r="M20" s="268">
        <v>0</v>
      </c>
      <c r="N20" s="268">
        <v>0</v>
      </c>
      <c r="O20" s="509">
        <v>0</v>
      </c>
      <c r="P20" s="509"/>
      <c r="Q20" s="509"/>
      <c r="R20" s="268">
        <v>774727.35</v>
      </c>
      <c r="S20" s="268">
        <v>774727.35</v>
      </c>
      <c r="T20" s="268">
        <v>-774727.35</v>
      </c>
      <c r="U20" s="270">
        <f>S20-'Memória de Cálculo'!E360</f>
        <v>0</v>
      </c>
    </row>
    <row r="21" spans="2:21" ht="15" customHeight="1">
      <c r="B21" s="267" t="s">
        <v>957</v>
      </c>
      <c r="C21" s="508" t="s">
        <v>663</v>
      </c>
      <c r="D21" s="508"/>
      <c r="E21" s="508"/>
      <c r="F21" s="508"/>
      <c r="G21" s="268">
        <v>0</v>
      </c>
      <c r="H21" s="268">
        <v>0</v>
      </c>
      <c r="I21" s="509">
        <v>0</v>
      </c>
      <c r="J21" s="509"/>
      <c r="K21" s="268">
        <v>0</v>
      </c>
      <c r="L21" s="268">
        <v>0</v>
      </c>
      <c r="M21" s="268">
        <v>0</v>
      </c>
      <c r="N21" s="268">
        <v>0</v>
      </c>
      <c r="O21" s="509">
        <v>0</v>
      </c>
      <c r="P21" s="509"/>
      <c r="Q21" s="509"/>
      <c r="R21" s="268">
        <v>236998.82</v>
      </c>
      <c r="S21" s="268">
        <v>236998.82</v>
      </c>
      <c r="T21" s="268">
        <v>-236998.82</v>
      </c>
      <c r="U21" s="270">
        <f>S21-'Memória de Cálculo'!E378-'Memória de Cálculo'!E379</f>
        <v>0</v>
      </c>
    </row>
    <row r="22" spans="2:21" ht="15" customHeight="1">
      <c r="B22" s="267" t="s">
        <v>958</v>
      </c>
      <c r="C22" s="508" t="s">
        <v>664</v>
      </c>
      <c r="D22" s="508"/>
      <c r="E22" s="508"/>
      <c r="F22" s="508"/>
      <c r="G22" s="268">
        <v>0</v>
      </c>
      <c r="H22" s="268">
        <v>0</v>
      </c>
      <c r="I22" s="509">
        <v>0</v>
      </c>
      <c r="J22" s="509"/>
      <c r="K22" s="268">
        <v>0</v>
      </c>
      <c r="L22" s="268">
        <v>0</v>
      </c>
      <c r="M22" s="268">
        <v>-281.26</v>
      </c>
      <c r="N22" s="268">
        <v>0</v>
      </c>
      <c r="O22" s="509">
        <v>-281.26</v>
      </c>
      <c r="P22" s="509"/>
      <c r="Q22" s="509"/>
      <c r="R22" s="268">
        <v>26511.66</v>
      </c>
      <c r="S22" s="268">
        <v>26230.4</v>
      </c>
      <c r="T22" s="268">
        <v>-26230.4</v>
      </c>
      <c r="U22" s="270">
        <f>S22-'Memória de Cálculo'!E407-'Memória de Cálculo'!E408</f>
        <v>0</v>
      </c>
    </row>
    <row r="23" spans="2:21" ht="15" customHeight="1">
      <c r="B23" s="267" t="s">
        <v>959</v>
      </c>
      <c r="C23" s="508" t="s">
        <v>665</v>
      </c>
      <c r="D23" s="508"/>
      <c r="E23" s="508"/>
      <c r="F23" s="508"/>
      <c r="G23" s="268">
        <v>0</v>
      </c>
      <c r="H23" s="268">
        <v>0</v>
      </c>
      <c r="I23" s="509">
        <v>0</v>
      </c>
      <c r="J23" s="509"/>
      <c r="K23" s="268">
        <v>0</v>
      </c>
      <c r="L23" s="268">
        <v>0</v>
      </c>
      <c r="M23" s="268">
        <v>0</v>
      </c>
      <c r="N23" s="268">
        <v>0</v>
      </c>
      <c r="O23" s="509">
        <v>0</v>
      </c>
      <c r="P23" s="509"/>
      <c r="Q23" s="509"/>
      <c r="R23" s="268">
        <v>1579.28</v>
      </c>
      <c r="S23" s="268">
        <v>1579.28</v>
      </c>
      <c r="T23" s="268">
        <v>-1579.28</v>
      </c>
      <c r="U23" s="270">
        <f>S23-'Memória de Cálculo'!E438-'Memória de Cálculo'!E439</f>
        <v>0</v>
      </c>
    </row>
    <row r="24" spans="2:21" ht="15" customHeight="1">
      <c r="B24" s="267" t="s">
        <v>962</v>
      </c>
      <c r="C24" s="508" t="s">
        <v>666</v>
      </c>
      <c r="D24" s="508"/>
      <c r="E24" s="508"/>
      <c r="F24" s="508"/>
      <c r="G24" s="268">
        <v>0</v>
      </c>
      <c r="H24" s="268">
        <v>0</v>
      </c>
      <c r="I24" s="509">
        <v>0</v>
      </c>
      <c r="J24" s="509"/>
      <c r="K24" s="268">
        <v>0</v>
      </c>
      <c r="L24" s="268">
        <v>0</v>
      </c>
      <c r="M24" s="268">
        <v>1844.58</v>
      </c>
      <c r="N24" s="268">
        <v>0</v>
      </c>
      <c r="O24" s="509">
        <v>1844.58</v>
      </c>
      <c r="P24" s="509"/>
      <c r="Q24" s="509"/>
      <c r="R24" s="268">
        <v>64323.33</v>
      </c>
      <c r="S24" s="268">
        <v>66167.91</v>
      </c>
      <c r="T24" s="268">
        <v>-66167.91</v>
      </c>
      <c r="U24" s="270">
        <f>S24-'Memória de Cálculo'!E472+'Memória de Cálculo'!F471</f>
        <v>-5.822009541134321E-13</v>
      </c>
    </row>
    <row r="25" spans="2:21" ht="15" customHeight="1">
      <c r="B25" s="267" t="s">
        <v>963</v>
      </c>
      <c r="C25" s="508" t="s">
        <v>667</v>
      </c>
      <c r="D25" s="508"/>
      <c r="E25" s="508"/>
      <c r="F25" s="508"/>
      <c r="G25" s="268">
        <v>0</v>
      </c>
      <c r="H25" s="268">
        <v>0</v>
      </c>
      <c r="I25" s="509">
        <v>0</v>
      </c>
      <c r="J25" s="509"/>
      <c r="K25" s="268">
        <v>0</v>
      </c>
      <c r="L25" s="268">
        <v>0</v>
      </c>
      <c r="M25" s="268">
        <v>0</v>
      </c>
      <c r="N25" s="268">
        <v>0</v>
      </c>
      <c r="O25" s="509">
        <v>0</v>
      </c>
      <c r="P25" s="509"/>
      <c r="Q25" s="509"/>
      <c r="R25" s="268">
        <v>9591.56</v>
      </c>
      <c r="S25" s="268">
        <v>9591.56</v>
      </c>
      <c r="T25" s="268">
        <v>-9591.56</v>
      </c>
      <c r="U25" s="270">
        <f>S25-'Memória de Cálculo'!E497</f>
        <v>0</v>
      </c>
    </row>
    <row r="26" spans="2:21" ht="15" customHeight="1">
      <c r="B26" s="267" t="s">
        <v>964</v>
      </c>
      <c r="C26" s="508" t="s">
        <v>668</v>
      </c>
      <c r="D26" s="508"/>
      <c r="E26" s="508"/>
      <c r="F26" s="508"/>
      <c r="G26" s="268">
        <v>0</v>
      </c>
      <c r="H26" s="268">
        <v>0</v>
      </c>
      <c r="I26" s="509">
        <v>0</v>
      </c>
      <c r="J26" s="509"/>
      <c r="K26" s="268">
        <v>0</v>
      </c>
      <c r="L26" s="268">
        <v>0</v>
      </c>
      <c r="M26" s="268">
        <v>0</v>
      </c>
      <c r="N26" s="268">
        <v>0</v>
      </c>
      <c r="O26" s="509">
        <v>0</v>
      </c>
      <c r="P26" s="509"/>
      <c r="Q26" s="509"/>
      <c r="R26" s="268">
        <v>132868.9</v>
      </c>
      <c r="S26" s="268">
        <v>132868.9</v>
      </c>
      <c r="T26" s="268">
        <v>-132868.9</v>
      </c>
      <c r="U26" s="270">
        <f>S26-'Memória de Cálculo'!E515-'Memória de Cálculo'!E516</f>
        <v>0</v>
      </c>
    </row>
    <row r="27" spans="2:21" ht="15" customHeight="1">
      <c r="B27" s="267" t="s">
        <v>965</v>
      </c>
      <c r="C27" s="508" t="s">
        <v>669</v>
      </c>
      <c r="D27" s="508"/>
      <c r="E27" s="508"/>
      <c r="F27" s="508"/>
      <c r="G27" s="268">
        <v>0</v>
      </c>
      <c r="H27" s="268">
        <v>0</v>
      </c>
      <c r="I27" s="509">
        <v>0</v>
      </c>
      <c r="J27" s="509"/>
      <c r="K27" s="268">
        <v>0</v>
      </c>
      <c r="L27" s="268">
        <v>0</v>
      </c>
      <c r="M27" s="268">
        <v>0</v>
      </c>
      <c r="N27" s="268">
        <v>0</v>
      </c>
      <c r="O27" s="509">
        <v>0</v>
      </c>
      <c r="P27" s="509"/>
      <c r="Q27" s="509"/>
      <c r="R27" s="268">
        <v>235.19</v>
      </c>
      <c r="S27" s="268">
        <v>235.19</v>
      </c>
      <c r="T27" s="268">
        <v>-235.19</v>
      </c>
      <c r="U27" s="270">
        <f>S27-'Memória de Cálculo'!E543</f>
        <v>0</v>
      </c>
    </row>
    <row r="28" spans="2:21" ht="15" customHeight="1">
      <c r="B28" s="267" t="s">
        <v>966</v>
      </c>
      <c r="C28" s="508" t="s">
        <v>670</v>
      </c>
      <c r="D28" s="508"/>
      <c r="E28" s="508"/>
      <c r="F28" s="508"/>
      <c r="G28" s="268">
        <v>0</v>
      </c>
      <c r="H28" s="268">
        <v>0</v>
      </c>
      <c r="I28" s="509">
        <v>0</v>
      </c>
      <c r="J28" s="509"/>
      <c r="K28" s="268">
        <v>0</v>
      </c>
      <c r="L28" s="268">
        <v>0</v>
      </c>
      <c r="M28" s="268">
        <v>0</v>
      </c>
      <c r="N28" s="268">
        <v>0</v>
      </c>
      <c r="O28" s="509">
        <v>0</v>
      </c>
      <c r="P28" s="509"/>
      <c r="Q28" s="509"/>
      <c r="R28" s="268">
        <v>3702.79</v>
      </c>
      <c r="S28" s="268">
        <v>3702.79</v>
      </c>
      <c r="T28" s="268">
        <v>-3702.79</v>
      </c>
      <c r="U28" s="270">
        <f>S28-'Memória de Cálculo'!E569-'Memória de Cálculo'!E570</f>
        <v>0</v>
      </c>
    </row>
    <row r="29" spans="2:21" ht="15" customHeight="1">
      <c r="B29" s="267" t="s">
        <v>967</v>
      </c>
      <c r="C29" s="508" t="s">
        <v>671</v>
      </c>
      <c r="D29" s="508"/>
      <c r="E29" s="508"/>
      <c r="F29" s="508"/>
      <c r="G29" s="268">
        <v>0</v>
      </c>
      <c r="H29" s="268">
        <v>0</v>
      </c>
      <c r="I29" s="509">
        <v>0</v>
      </c>
      <c r="J29" s="509"/>
      <c r="K29" s="268">
        <v>0</v>
      </c>
      <c r="L29" s="268">
        <v>0</v>
      </c>
      <c r="M29" s="268">
        <v>0</v>
      </c>
      <c r="N29" s="268">
        <v>0</v>
      </c>
      <c r="O29" s="509">
        <v>0</v>
      </c>
      <c r="P29" s="509"/>
      <c r="Q29" s="509"/>
      <c r="R29" s="268">
        <v>46812.32</v>
      </c>
      <c r="S29" s="268">
        <v>46812.32</v>
      </c>
      <c r="T29" s="268">
        <v>-46812.32</v>
      </c>
      <c r="U29" s="270">
        <f>S29-'Memória de Cálculo'!E591</f>
        <v>0</v>
      </c>
    </row>
    <row r="30" spans="2:21" ht="15" customHeight="1">
      <c r="B30" s="267" t="s">
        <v>1011</v>
      </c>
      <c r="C30" s="508" t="s">
        <v>1012</v>
      </c>
      <c r="D30" s="508"/>
      <c r="E30" s="508"/>
      <c r="F30" s="508"/>
      <c r="G30" s="268">
        <v>0</v>
      </c>
      <c r="H30" s="268">
        <v>0</v>
      </c>
      <c r="I30" s="509">
        <v>0</v>
      </c>
      <c r="J30" s="509"/>
      <c r="K30" s="268">
        <v>0</v>
      </c>
      <c r="L30" s="268">
        <v>0</v>
      </c>
      <c r="M30" s="268">
        <v>0</v>
      </c>
      <c r="N30" s="268">
        <v>0</v>
      </c>
      <c r="O30" s="509">
        <v>0</v>
      </c>
      <c r="P30" s="509"/>
      <c r="Q30" s="509"/>
      <c r="R30" s="268">
        <v>41255.1</v>
      </c>
      <c r="S30" s="268">
        <v>41255.1</v>
      </c>
      <c r="T30" s="268">
        <v>-41255.1</v>
      </c>
      <c r="U30" s="270">
        <f>S30-'Memória de Cálculo'!E607</f>
        <v>0</v>
      </c>
    </row>
    <row r="31" spans="2:21" ht="15" customHeight="1">
      <c r="B31" s="259" t="s">
        <v>968</v>
      </c>
      <c r="C31" s="504" t="s">
        <v>672</v>
      </c>
      <c r="D31" s="504"/>
      <c r="E31" s="504"/>
      <c r="F31" s="504"/>
      <c r="G31" s="260">
        <v>0</v>
      </c>
      <c r="H31" s="260">
        <v>0</v>
      </c>
      <c r="I31" s="505">
        <v>0</v>
      </c>
      <c r="J31" s="505"/>
      <c r="K31" s="260">
        <v>0</v>
      </c>
      <c r="L31" s="260">
        <v>0</v>
      </c>
      <c r="M31" s="260">
        <v>2789.95</v>
      </c>
      <c r="N31" s="260">
        <v>0</v>
      </c>
      <c r="O31" s="505">
        <v>2789.95</v>
      </c>
      <c r="P31" s="505"/>
      <c r="Q31" s="505"/>
      <c r="R31" s="260">
        <v>185886.42</v>
      </c>
      <c r="S31" s="260">
        <v>188676.37</v>
      </c>
      <c r="T31" s="260">
        <v>-188676.37</v>
      </c>
      <c r="U31" s="262">
        <f>S31-S32-S33-S34-S35-S36</f>
        <v>0</v>
      </c>
    </row>
    <row r="32" spans="2:21" ht="15" customHeight="1">
      <c r="B32" s="267" t="s">
        <v>969</v>
      </c>
      <c r="C32" s="508" t="s">
        <v>673</v>
      </c>
      <c r="D32" s="508"/>
      <c r="E32" s="508"/>
      <c r="F32" s="508"/>
      <c r="G32" s="268">
        <v>0</v>
      </c>
      <c r="H32" s="268">
        <v>0</v>
      </c>
      <c r="I32" s="509">
        <v>0</v>
      </c>
      <c r="J32" s="509"/>
      <c r="K32" s="268">
        <v>0</v>
      </c>
      <c r="L32" s="268">
        <v>0</v>
      </c>
      <c r="M32" s="268">
        <v>122.15</v>
      </c>
      <c r="N32" s="268">
        <v>0</v>
      </c>
      <c r="O32" s="509">
        <v>122.15</v>
      </c>
      <c r="P32" s="509"/>
      <c r="Q32" s="509"/>
      <c r="R32" s="268">
        <v>1088.27</v>
      </c>
      <c r="S32" s="268">
        <v>1210.42</v>
      </c>
      <c r="T32" s="268">
        <v>-1210.42</v>
      </c>
      <c r="U32" s="270">
        <f>S32-'Memória de Cálculo'!E624</f>
        <v>0</v>
      </c>
    </row>
    <row r="33" spans="2:21" ht="15" customHeight="1">
      <c r="B33" s="267" t="s">
        <v>970</v>
      </c>
      <c r="C33" s="508" t="s">
        <v>674</v>
      </c>
      <c r="D33" s="508"/>
      <c r="E33" s="508"/>
      <c r="F33" s="508"/>
      <c r="G33" s="268">
        <v>0</v>
      </c>
      <c r="H33" s="268">
        <v>0</v>
      </c>
      <c r="I33" s="509">
        <v>0</v>
      </c>
      <c r="J33" s="509"/>
      <c r="K33" s="268">
        <v>0</v>
      </c>
      <c r="L33" s="268">
        <v>0</v>
      </c>
      <c r="M33" s="268">
        <v>2667.8</v>
      </c>
      <c r="N33" s="268">
        <v>0</v>
      </c>
      <c r="O33" s="509">
        <v>2667.8</v>
      </c>
      <c r="P33" s="509"/>
      <c r="Q33" s="509"/>
      <c r="R33" s="268">
        <v>136137.73</v>
      </c>
      <c r="S33" s="268">
        <v>138805.53</v>
      </c>
      <c r="T33" s="268">
        <v>-138805.53</v>
      </c>
      <c r="U33" s="270">
        <f>S33-'Memória de Cálculo'!E641+'Memória de Cálculo'!F640</f>
        <v>8.149037000748649E-12</v>
      </c>
    </row>
    <row r="34" spans="2:21" ht="15" customHeight="1">
      <c r="B34" s="267" t="s">
        <v>971</v>
      </c>
      <c r="C34" s="508" t="s">
        <v>972</v>
      </c>
      <c r="D34" s="508"/>
      <c r="E34" s="508"/>
      <c r="F34" s="508"/>
      <c r="G34" s="268">
        <v>0</v>
      </c>
      <c r="H34" s="268">
        <v>0</v>
      </c>
      <c r="I34" s="509">
        <v>0</v>
      </c>
      <c r="J34" s="509"/>
      <c r="K34" s="268">
        <v>0</v>
      </c>
      <c r="L34" s="268">
        <v>0</v>
      </c>
      <c r="M34" s="268">
        <v>0</v>
      </c>
      <c r="N34" s="268">
        <v>0</v>
      </c>
      <c r="O34" s="509">
        <v>0</v>
      </c>
      <c r="P34" s="509"/>
      <c r="Q34" s="509"/>
      <c r="R34" s="268">
        <v>13.32</v>
      </c>
      <c r="S34" s="268">
        <v>13.32</v>
      </c>
      <c r="T34" s="268">
        <v>-13.32</v>
      </c>
      <c r="U34" s="270">
        <f>S34-'Memória de Cálculo'!E665</f>
        <v>0</v>
      </c>
    </row>
    <row r="35" spans="2:21" ht="15" customHeight="1">
      <c r="B35" s="267" t="s">
        <v>973</v>
      </c>
      <c r="C35" s="508" t="s">
        <v>675</v>
      </c>
      <c r="D35" s="508"/>
      <c r="E35" s="508"/>
      <c r="F35" s="508"/>
      <c r="G35" s="268">
        <v>0</v>
      </c>
      <c r="H35" s="268">
        <v>0</v>
      </c>
      <c r="I35" s="509">
        <v>0</v>
      </c>
      <c r="J35" s="509"/>
      <c r="K35" s="268">
        <v>0</v>
      </c>
      <c r="L35" s="268">
        <v>0</v>
      </c>
      <c r="M35" s="268">
        <v>0</v>
      </c>
      <c r="N35" s="268">
        <v>0</v>
      </c>
      <c r="O35" s="509">
        <v>0</v>
      </c>
      <c r="P35" s="509"/>
      <c r="Q35" s="509"/>
      <c r="R35" s="268">
        <v>5152.61</v>
      </c>
      <c r="S35" s="268">
        <v>5152.61</v>
      </c>
      <c r="T35" s="268">
        <v>-5152.61</v>
      </c>
      <c r="U35" s="270">
        <f>S35-'Memória de Cálculo'!E689-'Memória de Cálculo'!E690</f>
        <v>0</v>
      </c>
    </row>
    <row r="36" spans="2:21" ht="15" customHeight="1">
      <c r="B36" s="267" t="s">
        <v>974</v>
      </c>
      <c r="C36" s="508" t="s">
        <v>676</v>
      </c>
      <c r="D36" s="508"/>
      <c r="E36" s="508"/>
      <c r="F36" s="508"/>
      <c r="G36" s="268">
        <v>0</v>
      </c>
      <c r="H36" s="268">
        <v>0</v>
      </c>
      <c r="I36" s="509">
        <v>0</v>
      </c>
      <c r="J36" s="509"/>
      <c r="K36" s="268">
        <v>0</v>
      </c>
      <c r="L36" s="268">
        <v>0</v>
      </c>
      <c r="M36" s="268">
        <v>0</v>
      </c>
      <c r="N36" s="268">
        <v>0</v>
      </c>
      <c r="O36" s="509">
        <v>0</v>
      </c>
      <c r="P36" s="509"/>
      <c r="Q36" s="509"/>
      <c r="R36" s="268">
        <v>43494.49</v>
      </c>
      <c r="S36" s="268">
        <v>43494.49</v>
      </c>
      <c r="T36" s="268">
        <v>-43494.49</v>
      </c>
      <c r="U36" s="270">
        <f>S36-'Memória de Cálculo'!E712</f>
        <v>0</v>
      </c>
    </row>
    <row r="37" spans="2:21" ht="15" customHeight="1">
      <c r="B37" s="259" t="s">
        <v>975</v>
      </c>
      <c r="C37" s="504" t="s">
        <v>677</v>
      </c>
      <c r="D37" s="504"/>
      <c r="E37" s="504"/>
      <c r="F37" s="504"/>
      <c r="G37" s="260">
        <v>0</v>
      </c>
      <c r="H37" s="260">
        <v>0</v>
      </c>
      <c r="I37" s="505">
        <v>0</v>
      </c>
      <c r="J37" s="505"/>
      <c r="K37" s="260">
        <v>0</v>
      </c>
      <c r="L37" s="260">
        <v>0</v>
      </c>
      <c r="M37" s="260">
        <v>0</v>
      </c>
      <c r="N37" s="260">
        <v>0</v>
      </c>
      <c r="O37" s="505">
        <v>0</v>
      </c>
      <c r="P37" s="505"/>
      <c r="Q37" s="505"/>
      <c r="R37" s="260">
        <v>301299.63</v>
      </c>
      <c r="S37" s="260">
        <v>301299.63</v>
      </c>
      <c r="T37" s="260">
        <v>-301299.63</v>
      </c>
      <c r="U37" s="262">
        <f>S37-S38-S39</f>
        <v>0</v>
      </c>
    </row>
    <row r="38" spans="2:21" ht="15" customHeight="1">
      <c r="B38" s="267" t="s">
        <v>976</v>
      </c>
      <c r="C38" s="508" t="s">
        <v>678</v>
      </c>
      <c r="D38" s="508"/>
      <c r="E38" s="508"/>
      <c r="F38" s="508"/>
      <c r="G38" s="268">
        <v>0</v>
      </c>
      <c r="H38" s="268">
        <v>0</v>
      </c>
      <c r="I38" s="509">
        <v>0</v>
      </c>
      <c r="J38" s="509"/>
      <c r="K38" s="268">
        <v>0</v>
      </c>
      <c r="L38" s="268">
        <v>0</v>
      </c>
      <c r="M38" s="268">
        <v>0</v>
      </c>
      <c r="N38" s="268">
        <v>0</v>
      </c>
      <c r="O38" s="509">
        <v>0</v>
      </c>
      <c r="P38" s="509"/>
      <c r="Q38" s="509"/>
      <c r="R38" s="268">
        <v>153600</v>
      </c>
      <c r="S38" s="268">
        <v>153600</v>
      </c>
      <c r="T38" s="268">
        <v>-153600</v>
      </c>
      <c r="U38" s="270">
        <f>S38-'Memória de Cálculo'!E730-'Memória de Cálculo'!E731</f>
        <v>0</v>
      </c>
    </row>
    <row r="39" spans="2:21" ht="15" customHeight="1">
      <c r="B39" s="267" t="s">
        <v>977</v>
      </c>
      <c r="C39" s="508" t="s">
        <v>679</v>
      </c>
      <c r="D39" s="508"/>
      <c r="E39" s="508"/>
      <c r="F39" s="508"/>
      <c r="G39" s="268">
        <v>0</v>
      </c>
      <c r="H39" s="268">
        <v>0</v>
      </c>
      <c r="I39" s="509">
        <v>0</v>
      </c>
      <c r="J39" s="509"/>
      <c r="K39" s="268">
        <v>0</v>
      </c>
      <c r="L39" s="268">
        <v>0</v>
      </c>
      <c r="M39" s="268">
        <v>0</v>
      </c>
      <c r="N39" s="268">
        <v>0</v>
      </c>
      <c r="O39" s="509">
        <v>0</v>
      </c>
      <c r="P39" s="509"/>
      <c r="Q39" s="509"/>
      <c r="R39" s="268">
        <v>147699.63</v>
      </c>
      <c r="S39" s="268">
        <v>147699.63</v>
      </c>
      <c r="T39" s="268">
        <v>-147699.63</v>
      </c>
      <c r="U39" s="270">
        <f>S39-'Memória de Cálculo'!E759-'Memória de Cálculo'!E760</f>
        <v>0</v>
      </c>
    </row>
    <row r="40" spans="2:21" ht="15" customHeight="1">
      <c r="B40" s="259" t="s">
        <v>684</v>
      </c>
      <c r="C40" s="504" t="s">
        <v>680</v>
      </c>
      <c r="D40" s="504"/>
      <c r="E40" s="504"/>
      <c r="F40" s="504"/>
      <c r="G40" s="260">
        <v>0</v>
      </c>
      <c r="H40" s="260">
        <v>0</v>
      </c>
      <c r="I40" s="505">
        <v>0</v>
      </c>
      <c r="J40" s="505"/>
      <c r="K40" s="260">
        <v>0</v>
      </c>
      <c r="L40" s="260">
        <v>0</v>
      </c>
      <c r="M40" s="260">
        <v>0</v>
      </c>
      <c r="N40" s="260">
        <v>0</v>
      </c>
      <c r="O40" s="505">
        <v>0</v>
      </c>
      <c r="P40" s="505"/>
      <c r="Q40" s="505"/>
      <c r="R40" s="260">
        <v>70758.5</v>
      </c>
      <c r="S40" s="260">
        <v>70758.5</v>
      </c>
      <c r="T40" s="260">
        <v>-70758.5</v>
      </c>
      <c r="U40" s="262">
        <f>S40-S41</f>
        <v>0</v>
      </c>
    </row>
    <row r="41" spans="2:21" ht="15" customHeight="1">
      <c r="B41" s="267" t="s">
        <v>686</v>
      </c>
      <c r="C41" s="508" t="s">
        <v>681</v>
      </c>
      <c r="D41" s="508"/>
      <c r="E41" s="508"/>
      <c r="F41" s="508"/>
      <c r="G41" s="268">
        <v>0</v>
      </c>
      <c r="H41" s="268">
        <v>0</v>
      </c>
      <c r="I41" s="509">
        <v>0</v>
      </c>
      <c r="J41" s="509"/>
      <c r="K41" s="268">
        <v>0</v>
      </c>
      <c r="L41" s="268">
        <v>0</v>
      </c>
      <c r="M41" s="268">
        <v>0</v>
      </c>
      <c r="N41" s="268">
        <v>0</v>
      </c>
      <c r="O41" s="509">
        <v>0</v>
      </c>
      <c r="P41" s="509"/>
      <c r="Q41" s="509"/>
      <c r="R41" s="268">
        <v>70758.5</v>
      </c>
      <c r="S41" s="268">
        <v>70758.5</v>
      </c>
      <c r="T41" s="268">
        <v>-70758.5</v>
      </c>
      <c r="U41" s="270">
        <f>S41-'Memória de Cálculo'!E815</f>
        <v>0</v>
      </c>
    </row>
    <row r="42" spans="2:21" ht="15" customHeight="1">
      <c r="B42" s="263" t="s">
        <v>687</v>
      </c>
      <c r="C42" s="506" t="s">
        <v>682</v>
      </c>
      <c r="D42" s="506"/>
      <c r="E42" s="506"/>
      <c r="F42" s="506"/>
      <c r="G42" s="264">
        <v>0</v>
      </c>
      <c r="H42" s="264">
        <v>0</v>
      </c>
      <c r="I42" s="507">
        <v>0</v>
      </c>
      <c r="J42" s="507"/>
      <c r="K42" s="264">
        <v>0</v>
      </c>
      <c r="L42" s="264">
        <v>0</v>
      </c>
      <c r="M42" s="264">
        <v>0</v>
      </c>
      <c r="N42" s="264">
        <v>0</v>
      </c>
      <c r="O42" s="507">
        <v>0</v>
      </c>
      <c r="P42" s="507"/>
      <c r="Q42" s="507"/>
      <c r="R42" s="264">
        <v>515252.74</v>
      </c>
      <c r="S42" s="264">
        <v>515252.74</v>
      </c>
      <c r="T42" s="264">
        <v>-515252.74</v>
      </c>
      <c r="U42" s="279"/>
    </row>
    <row r="43" spans="2:21" ht="15" customHeight="1">
      <c r="B43" s="259" t="s">
        <v>689</v>
      </c>
      <c r="C43" s="504" t="s">
        <v>672</v>
      </c>
      <c r="D43" s="504"/>
      <c r="E43" s="504"/>
      <c r="F43" s="504"/>
      <c r="G43" s="260">
        <v>0</v>
      </c>
      <c r="H43" s="260">
        <v>0</v>
      </c>
      <c r="I43" s="505">
        <v>0</v>
      </c>
      <c r="J43" s="505"/>
      <c r="K43" s="260">
        <v>0</v>
      </c>
      <c r="L43" s="260">
        <v>0</v>
      </c>
      <c r="M43" s="260">
        <v>0</v>
      </c>
      <c r="N43" s="260">
        <v>0</v>
      </c>
      <c r="O43" s="505">
        <v>0</v>
      </c>
      <c r="P43" s="505"/>
      <c r="Q43" s="505"/>
      <c r="R43" s="260">
        <v>515252.74</v>
      </c>
      <c r="S43" s="260">
        <v>515252.74</v>
      </c>
      <c r="T43" s="260">
        <v>-515252.74</v>
      </c>
      <c r="U43" s="262">
        <f>S43-S44-S45</f>
        <v>0</v>
      </c>
    </row>
    <row r="44" spans="2:21" ht="15" customHeight="1">
      <c r="B44" s="267" t="s">
        <v>691</v>
      </c>
      <c r="C44" s="508" t="s">
        <v>683</v>
      </c>
      <c r="D44" s="508"/>
      <c r="E44" s="508"/>
      <c r="F44" s="508"/>
      <c r="G44" s="268">
        <v>0</v>
      </c>
      <c r="H44" s="268">
        <v>0</v>
      </c>
      <c r="I44" s="509">
        <v>0</v>
      </c>
      <c r="J44" s="509"/>
      <c r="K44" s="268">
        <v>0</v>
      </c>
      <c r="L44" s="268">
        <v>0</v>
      </c>
      <c r="M44" s="268">
        <v>0</v>
      </c>
      <c r="N44" s="268">
        <v>0</v>
      </c>
      <c r="O44" s="509">
        <v>0</v>
      </c>
      <c r="P44" s="509"/>
      <c r="Q44" s="509"/>
      <c r="R44" s="268">
        <v>473997.64</v>
      </c>
      <c r="S44" s="268">
        <v>473997.64</v>
      </c>
      <c r="T44" s="268">
        <v>-473997.64</v>
      </c>
      <c r="U44" s="270">
        <f>S44-'Memória de Cálculo'!E833-'Memória de Cálculo'!E834</f>
        <v>0</v>
      </c>
    </row>
    <row r="45" spans="2:21" ht="15.75" customHeight="1">
      <c r="B45" s="306" t="s">
        <v>1013</v>
      </c>
      <c r="C45" s="536" t="s">
        <v>1014</v>
      </c>
      <c r="D45" s="536"/>
      <c r="E45" s="536"/>
      <c r="F45" s="536"/>
      <c r="G45" s="307">
        <v>0</v>
      </c>
      <c r="H45" s="307">
        <v>0</v>
      </c>
      <c r="I45" s="537">
        <v>0</v>
      </c>
      <c r="J45" s="537"/>
      <c r="K45" s="307">
        <v>0</v>
      </c>
      <c r="L45" s="307">
        <v>0</v>
      </c>
      <c r="M45" s="307">
        <v>0</v>
      </c>
      <c r="N45" s="307">
        <v>0</v>
      </c>
      <c r="O45" s="537">
        <v>0</v>
      </c>
      <c r="P45" s="537"/>
      <c r="Q45" s="537"/>
      <c r="R45" s="307">
        <v>41255.1</v>
      </c>
      <c r="S45" s="307">
        <v>41255.1</v>
      </c>
      <c r="T45" s="307">
        <v>-41255.1</v>
      </c>
      <c r="U45" s="308">
        <f>S45-'Memória de Cálculo'!E860</f>
        <v>0</v>
      </c>
    </row>
    <row r="46" spans="2:21" ht="15" customHeight="1" hidden="1">
      <c r="B46" s="255" t="s">
        <v>978</v>
      </c>
      <c r="C46" s="502" t="s">
        <v>685</v>
      </c>
      <c r="D46" s="502"/>
      <c r="E46" s="502"/>
      <c r="F46" s="502"/>
      <c r="G46" s="256">
        <v>16264000</v>
      </c>
      <c r="H46" s="256">
        <v>1412335</v>
      </c>
      <c r="I46" s="503">
        <v>0</v>
      </c>
      <c r="J46" s="503"/>
      <c r="K46" s="256">
        <v>0</v>
      </c>
      <c r="L46" s="256">
        <v>14851665</v>
      </c>
      <c r="M46" s="256">
        <v>14378.35</v>
      </c>
      <c r="N46" s="256">
        <v>-62275.66</v>
      </c>
      <c r="O46" s="503">
        <v>-47897.31</v>
      </c>
      <c r="P46" s="503"/>
      <c r="Q46" s="503"/>
      <c r="R46" s="256">
        <v>477068.4</v>
      </c>
      <c r="S46" s="256">
        <v>429171.09</v>
      </c>
      <c r="T46" s="256">
        <v>14422493.91</v>
      </c>
      <c r="U46" s="310"/>
    </row>
    <row r="47" spans="2:21" ht="15" customHeight="1" hidden="1">
      <c r="B47" s="263" t="s">
        <v>979</v>
      </c>
      <c r="C47" s="506" t="s">
        <v>654</v>
      </c>
      <c r="D47" s="506"/>
      <c r="E47" s="506"/>
      <c r="F47" s="506"/>
      <c r="G47" s="264">
        <v>0</v>
      </c>
      <c r="H47" s="264">
        <v>0</v>
      </c>
      <c r="I47" s="507">
        <v>0</v>
      </c>
      <c r="J47" s="507"/>
      <c r="K47" s="264">
        <v>0</v>
      </c>
      <c r="L47" s="264">
        <v>0</v>
      </c>
      <c r="M47" s="264">
        <v>14378.35</v>
      </c>
      <c r="N47" s="264">
        <v>-62275.66</v>
      </c>
      <c r="O47" s="507">
        <v>-47897.31</v>
      </c>
      <c r="P47" s="507"/>
      <c r="Q47" s="507"/>
      <c r="R47" s="264">
        <v>476925.4</v>
      </c>
      <c r="S47" s="264">
        <v>429028.09</v>
      </c>
      <c r="T47" s="264">
        <v>-429028.09</v>
      </c>
      <c r="U47" s="311"/>
    </row>
    <row r="48" spans="2:21" ht="15" customHeight="1" hidden="1">
      <c r="B48" s="263" t="s">
        <v>1080</v>
      </c>
      <c r="C48" s="506" t="s">
        <v>1081</v>
      </c>
      <c r="D48" s="506"/>
      <c r="E48" s="506"/>
      <c r="F48" s="506"/>
      <c r="G48" s="264">
        <v>0</v>
      </c>
      <c r="H48" s="264">
        <v>0</v>
      </c>
      <c r="I48" s="507">
        <v>0</v>
      </c>
      <c r="J48" s="507"/>
      <c r="K48" s="264">
        <v>0</v>
      </c>
      <c r="L48" s="264">
        <v>0</v>
      </c>
      <c r="M48" s="264">
        <v>3872.7</v>
      </c>
      <c r="N48" s="264">
        <v>0</v>
      </c>
      <c r="O48" s="507">
        <v>3872.7</v>
      </c>
      <c r="P48" s="507"/>
      <c r="Q48" s="507"/>
      <c r="R48" s="264">
        <v>0</v>
      </c>
      <c r="S48" s="264">
        <v>3872.7</v>
      </c>
      <c r="T48" s="264">
        <v>-3872.7</v>
      </c>
      <c r="U48" s="311"/>
    </row>
    <row r="49" spans="2:21" ht="15" customHeight="1" hidden="1">
      <c r="B49" s="263" t="s">
        <v>1082</v>
      </c>
      <c r="C49" s="506" t="s">
        <v>1083</v>
      </c>
      <c r="D49" s="506"/>
      <c r="E49" s="506"/>
      <c r="F49" s="506"/>
      <c r="G49" s="264">
        <v>0</v>
      </c>
      <c r="H49" s="264">
        <v>0</v>
      </c>
      <c r="I49" s="507">
        <v>0</v>
      </c>
      <c r="J49" s="507"/>
      <c r="K49" s="264">
        <v>0</v>
      </c>
      <c r="L49" s="264">
        <v>0</v>
      </c>
      <c r="M49" s="264">
        <v>3872.7</v>
      </c>
      <c r="N49" s="264">
        <v>0</v>
      </c>
      <c r="O49" s="507">
        <v>3872.7</v>
      </c>
      <c r="P49" s="507"/>
      <c r="Q49" s="507"/>
      <c r="R49" s="264">
        <v>0</v>
      </c>
      <c r="S49" s="264">
        <v>3872.7</v>
      </c>
      <c r="T49" s="264">
        <v>-3872.7</v>
      </c>
      <c r="U49" s="311"/>
    </row>
    <row r="50" spans="2:21" ht="15" customHeight="1" hidden="1">
      <c r="B50" s="263" t="s">
        <v>1015</v>
      </c>
      <c r="C50" s="506" t="s">
        <v>688</v>
      </c>
      <c r="D50" s="506"/>
      <c r="E50" s="506"/>
      <c r="F50" s="506"/>
      <c r="G50" s="264">
        <v>0</v>
      </c>
      <c r="H50" s="264">
        <v>0</v>
      </c>
      <c r="I50" s="507">
        <v>0</v>
      </c>
      <c r="J50" s="507"/>
      <c r="K50" s="264">
        <v>0</v>
      </c>
      <c r="L50" s="264">
        <v>0</v>
      </c>
      <c r="M50" s="264">
        <v>0</v>
      </c>
      <c r="N50" s="264">
        <v>-500</v>
      </c>
      <c r="O50" s="507">
        <v>-500</v>
      </c>
      <c r="P50" s="507"/>
      <c r="Q50" s="507"/>
      <c r="R50" s="264">
        <v>0</v>
      </c>
      <c r="S50" s="264">
        <v>-500</v>
      </c>
      <c r="T50" s="264">
        <v>500</v>
      </c>
      <c r="U50" s="311"/>
    </row>
    <row r="51" spans="2:21" ht="15" customHeight="1" hidden="1">
      <c r="B51" s="263" t="s">
        <v>1016</v>
      </c>
      <c r="C51" s="506" t="s">
        <v>1017</v>
      </c>
      <c r="D51" s="506"/>
      <c r="E51" s="506"/>
      <c r="F51" s="506"/>
      <c r="G51" s="264">
        <v>0</v>
      </c>
      <c r="H51" s="264">
        <v>0</v>
      </c>
      <c r="I51" s="507">
        <v>0</v>
      </c>
      <c r="J51" s="507"/>
      <c r="K51" s="264">
        <v>0</v>
      </c>
      <c r="L51" s="264">
        <v>0</v>
      </c>
      <c r="M51" s="264">
        <v>0</v>
      </c>
      <c r="N51" s="264">
        <v>-500</v>
      </c>
      <c r="O51" s="507">
        <v>-500</v>
      </c>
      <c r="P51" s="507"/>
      <c r="Q51" s="507"/>
      <c r="R51" s="264">
        <v>0</v>
      </c>
      <c r="S51" s="264">
        <v>-500</v>
      </c>
      <c r="T51" s="264">
        <v>500</v>
      </c>
      <c r="U51" s="311"/>
    </row>
    <row r="52" spans="2:21" ht="15" customHeight="1" hidden="1">
      <c r="B52" s="263" t="s">
        <v>980</v>
      </c>
      <c r="C52" s="506" t="s">
        <v>692</v>
      </c>
      <c r="D52" s="506"/>
      <c r="E52" s="506"/>
      <c r="F52" s="506"/>
      <c r="G52" s="264">
        <v>0</v>
      </c>
      <c r="H52" s="264">
        <v>0</v>
      </c>
      <c r="I52" s="507">
        <v>0</v>
      </c>
      <c r="J52" s="507"/>
      <c r="K52" s="264">
        <v>0</v>
      </c>
      <c r="L52" s="264">
        <v>0</v>
      </c>
      <c r="M52" s="264">
        <v>4668.53</v>
      </c>
      <c r="N52" s="264">
        <v>53484.72</v>
      </c>
      <c r="O52" s="507">
        <v>58153.25</v>
      </c>
      <c r="P52" s="507"/>
      <c r="Q52" s="507"/>
      <c r="R52" s="264">
        <v>8739.72</v>
      </c>
      <c r="S52" s="264">
        <v>66892.97</v>
      </c>
      <c r="T52" s="264">
        <v>-66892.97</v>
      </c>
      <c r="U52" s="311"/>
    </row>
    <row r="53" spans="2:21" ht="15" customHeight="1" hidden="1">
      <c r="B53" s="263" t="s">
        <v>693</v>
      </c>
      <c r="C53" s="506" t="s">
        <v>694</v>
      </c>
      <c r="D53" s="506"/>
      <c r="E53" s="506"/>
      <c r="F53" s="506"/>
      <c r="G53" s="264">
        <v>0</v>
      </c>
      <c r="H53" s="264">
        <v>0</v>
      </c>
      <c r="I53" s="507">
        <v>0</v>
      </c>
      <c r="J53" s="507"/>
      <c r="K53" s="264">
        <v>0</v>
      </c>
      <c r="L53" s="264">
        <v>0</v>
      </c>
      <c r="M53" s="264">
        <v>0</v>
      </c>
      <c r="N53" s="264">
        <v>22107.32</v>
      </c>
      <c r="O53" s="507">
        <v>22107.32</v>
      </c>
      <c r="P53" s="507"/>
      <c r="Q53" s="507"/>
      <c r="R53" s="264">
        <v>1030.87</v>
      </c>
      <c r="S53" s="264">
        <v>23138.19</v>
      </c>
      <c r="T53" s="264">
        <v>-23138.19</v>
      </c>
      <c r="U53" s="311"/>
    </row>
    <row r="54" spans="2:21" ht="15" customHeight="1" hidden="1">
      <c r="B54" s="263" t="s">
        <v>695</v>
      </c>
      <c r="C54" s="506" t="s">
        <v>696</v>
      </c>
      <c r="D54" s="506"/>
      <c r="E54" s="506"/>
      <c r="F54" s="506"/>
      <c r="G54" s="264">
        <v>0</v>
      </c>
      <c r="H54" s="264">
        <v>0</v>
      </c>
      <c r="I54" s="507">
        <v>0</v>
      </c>
      <c r="J54" s="507"/>
      <c r="K54" s="264">
        <v>0</v>
      </c>
      <c r="L54" s="264">
        <v>0</v>
      </c>
      <c r="M54" s="264">
        <v>0</v>
      </c>
      <c r="N54" s="264">
        <v>8494.42</v>
      </c>
      <c r="O54" s="507">
        <v>8494.42</v>
      </c>
      <c r="P54" s="507"/>
      <c r="Q54" s="507"/>
      <c r="R54" s="264">
        <v>383.38</v>
      </c>
      <c r="S54" s="264">
        <v>8877.8</v>
      </c>
      <c r="T54" s="264">
        <v>-8877.8</v>
      </c>
      <c r="U54" s="311"/>
    </row>
    <row r="55" spans="2:21" ht="15" customHeight="1" hidden="1">
      <c r="B55" s="263" t="s">
        <v>697</v>
      </c>
      <c r="C55" s="506" t="s">
        <v>698</v>
      </c>
      <c r="D55" s="506"/>
      <c r="E55" s="506"/>
      <c r="F55" s="506"/>
      <c r="G55" s="264">
        <v>0</v>
      </c>
      <c r="H55" s="264">
        <v>0</v>
      </c>
      <c r="I55" s="507">
        <v>0</v>
      </c>
      <c r="J55" s="507"/>
      <c r="K55" s="264">
        <v>0</v>
      </c>
      <c r="L55" s="264">
        <v>0</v>
      </c>
      <c r="M55" s="264">
        <v>0</v>
      </c>
      <c r="N55" s="264">
        <v>25372.48</v>
      </c>
      <c r="O55" s="507">
        <v>25372.48</v>
      </c>
      <c r="P55" s="507"/>
      <c r="Q55" s="507"/>
      <c r="R55" s="264">
        <v>3161</v>
      </c>
      <c r="S55" s="264">
        <v>28533.48</v>
      </c>
      <c r="T55" s="264">
        <v>-28533.48</v>
      </c>
      <c r="U55" s="311"/>
    </row>
    <row r="56" spans="2:21" ht="15" customHeight="1" hidden="1">
      <c r="B56" s="263" t="s">
        <v>699</v>
      </c>
      <c r="C56" s="506" t="s">
        <v>700</v>
      </c>
      <c r="D56" s="506"/>
      <c r="E56" s="506"/>
      <c r="F56" s="506"/>
      <c r="G56" s="264">
        <v>0</v>
      </c>
      <c r="H56" s="264">
        <v>0</v>
      </c>
      <c r="I56" s="507">
        <v>0</v>
      </c>
      <c r="J56" s="507"/>
      <c r="K56" s="264">
        <v>0</v>
      </c>
      <c r="L56" s="264">
        <v>0</v>
      </c>
      <c r="M56" s="264">
        <v>6343.5</v>
      </c>
      <c r="N56" s="264">
        <v>0</v>
      </c>
      <c r="O56" s="507">
        <v>6343.5</v>
      </c>
      <c r="P56" s="507"/>
      <c r="Q56" s="507"/>
      <c r="R56" s="264">
        <v>0</v>
      </c>
      <c r="S56" s="264">
        <v>6343.5</v>
      </c>
      <c r="T56" s="264">
        <v>-6343.5</v>
      </c>
      <c r="U56" s="311"/>
    </row>
    <row r="57" spans="2:21" ht="15" customHeight="1" hidden="1">
      <c r="B57" s="263" t="s">
        <v>701</v>
      </c>
      <c r="C57" s="506" t="s">
        <v>702</v>
      </c>
      <c r="D57" s="506"/>
      <c r="E57" s="506"/>
      <c r="F57" s="506"/>
      <c r="G57" s="264">
        <v>0</v>
      </c>
      <c r="H57" s="264">
        <v>0</v>
      </c>
      <c r="I57" s="507">
        <v>0</v>
      </c>
      <c r="J57" s="507"/>
      <c r="K57" s="264">
        <v>0</v>
      </c>
      <c r="L57" s="264">
        <v>0</v>
      </c>
      <c r="M57" s="264">
        <v>-1674.97</v>
      </c>
      <c r="N57" s="264">
        <v>0</v>
      </c>
      <c r="O57" s="507">
        <v>-1674.97</v>
      </c>
      <c r="P57" s="507"/>
      <c r="Q57" s="507"/>
      <c r="R57" s="264">
        <v>1674.97</v>
      </c>
      <c r="S57" s="264">
        <v>0</v>
      </c>
      <c r="T57" s="264">
        <v>0</v>
      </c>
      <c r="U57" s="311"/>
    </row>
    <row r="58" spans="2:21" ht="15" customHeight="1" hidden="1">
      <c r="B58" s="263" t="s">
        <v>711</v>
      </c>
      <c r="C58" s="506" t="s">
        <v>712</v>
      </c>
      <c r="D58" s="506"/>
      <c r="E58" s="506"/>
      <c r="F58" s="506"/>
      <c r="G58" s="264">
        <v>0</v>
      </c>
      <c r="H58" s="264">
        <v>0</v>
      </c>
      <c r="I58" s="507">
        <v>0</v>
      </c>
      <c r="J58" s="507"/>
      <c r="K58" s="264">
        <v>0</v>
      </c>
      <c r="L58" s="264">
        <v>0</v>
      </c>
      <c r="M58" s="264">
        <v>0</v>
      </c>
      <c r="N58" s="264">
        <v>-2489.5</v>
      </c>
      <c r="O58" s="507">
        <v>-2489.5</v>
      </c>
      <c r="P58" s="507"/>
      <c r="Q58" s="507"/>
      <c r="R58" s="264">
        <v>2489.5</v>
      </c>
      <c r="S58" s="264">
        <v>0</v>
      </c>
      <c r="T58" s="264">
        <v>0</v>
      </c>
      <c r="U58" s="311"/>
    </row>
    <row r="59" spans="2:21" ht="15" customHeight="1" hidden="1">
      <c r="B59" s="263" t="s">
        <v>713</v>
      </c>
      <c r="C59" s="506" t="s">
        <v>714</v>
      </c>
      <c r="D59" s="506"/>
      <c r="E59" s="506"/>
      <c r="F59" s="506"/>
      <c r="G59" s="264">
        <v>0</v>
      </c>
      <c r="H59" s="264">
        <v>0</v>
      </c>
      <c r="I59" s="507">
        <v>0</v>
      </c>
      <c r="J59" s="507"/>
      <c r="K59" s="264">
        <v>0</v>
      </c>
      <c r="L59" s="264">
        <v>0</v>
      </c>
      <c r="M59" s="264">
        <v>0</v>
      </c>
      <c r="N59" s="264">
        <v>27697.82</v>
      </c>
      <c r="O59" s="507">
        <v>27697.82</v>
      </c>
      <c r="P59" s="507"/>
      <c r="Q59" s="507"/>
      <c r="R59" s="264">
        <v>11661.22</v>
      </c>
      <c r="S59" s="264">
        <v>39359.04</v>
      </c>
      <c r="T59" s="264">
        <v>-39359.04</v>
      </c>
      <c r="U59" s="311"/>
    </row>
    <row r="60" spans="2:21" ht="15" customHeight="1" hidden="1">
      <c r="B60" s="263" t="s">
        <v>719</v>
      </c>
      <c r="C60" s="506" t="s">
        <v>720</v>
      </c>
      <c r="D60" s="506"/>
      <c r="E60" s="506"/>
      <c r="F60" s="506"/>
      <c r="G60" s="264">
        <v>0</v>
      </c>
      <c r="H60" s="264">
        <v>0</v>
      </c>
      <c r="I60" s="507">
        <v>0</v>
      </c>
      <c r="J60" s="507"/>
      <c r="K60" s="264">
        <v>0</v>
      </c>
      <c r="L60" s="264">
        <v>0</v>
      </c>
      <c r="M60" s="264">
        <v>0</v>
      </c>
      <c r="N60" s="264">
        <v>27697.82</v>
      </c>
      <c r="O60" s="507">
        <v>27697.82</v>
      </c>
      <c r="P60" s="507"/>
      <c r="Q60" s="507"/>
      <c r="R60" s="264">
        <v>11661.22</v>
      </c>
      <c r="S60" s="264">
        <v>39359.04</v>
      </c>
      <c r="T60" s="264">
        <v>-39359.04</v>
      </c>
      <c r="U60" s="311"/>
    </row>
    <row r="61" spans="2:21" ht="15" customHeight="1" hidden="1">
      <c r="B61" s="263" t="s">
        <v>723</v>
      </c>
      <c r="C61" s="506" t="s">
        <v>724</v>
      </c>
      <c r="D61" s="506"/>
      <c r="E61" s="506"/>
      <c r="F61" s="506"/>
      <c r="G61" s="264">
        <v>0</v>
      </c>
      <c r="H61" s="264">
        <v>0</v>
      </c>
      <c r="I61" s="507">
        <v>0</v>
      </c>
      <c r="J61" s="507"/>
      <c r="K61" s="264">
        <v>0</v>
      </c>
      <c r="L61" s="264">
        <v>0</v>
      </c>
      <c r="M61" s="264">
        <v>0</v>
      </c>
      <c r="N61" s="264">
        <v>-14878.22</v>
      </c>
      <c r="O61" s="507">
        <v>-14878.22</v>
      </c>
      <c r="P61" s="507"/>
      <c r="Q61" s="507"/>
      <c r="R61" s="264">
        <v>14878.22</v>
      </c>
      <c r="S61" s="264">
        <v>0</v>
      </c>
      <c r="T61" s="264">
        <v>0</v>
      </c>
      <c r="U61" s="311"/>
    </row>
    <row r="62" spans="2:21" ht="15" customHeight="1" hidden="1">
      <c r="B62" s="263" t="s">
        <v>725</v>
      </c>
      <c r="C62" s="506" t="s">
        <v>726</v>
      </c>
      <c r="D62" s="506"/>
      <c r="E62" s="506"/>
      <c r="F62" s="506"/>
      <c r="G62" s="264">
        <v>0</v>
      </c>
      <c r="H62" s="264">
        <v>0</v>
      </c>
      <c r="I62" s="507">
        <v>0</v>
      </c>
      <c r="J62" s="507"/>
      <c r="K62" s="264">
        <v>0</v>
      </c>
      <c r="L62" s="264">
        <v>0</v>
      </c>
      <c r="M62" s="264">
        <v>0</v>
      </c>
      <c r="N62" s="264">
        <v>-14878.22</v>
      </c>
      <c r="O62" s="507">
        <v>-14878.22</v>
      </c>
      <c r="P62" s="507"/>
      <c r="Q62" s="507"/>
      <c r="R62" s="264">
        <v>14878.22</v>
      </c>
      <c r="S62" s="264">
        <v>0</v>
      </c>
      <c r="T62" s="264">
        <v>0</v>
      </c>
      <c r="U62" s="311"/>
    </row>
    <row r="63" spans="2:21" ht="15" customHeight="1" hidden="1">
      <c r="B63" s="263" t="s">
        <v>729</v>
      </c>
      <c r="C63" s="506" t="s">
        <v>730</v>
      </c>
      <c r="D63" s="506"/>
      <c r="E63" s="506"/>
      <c r="F63" s="506"/>
      <c r="G63" s="264">
        <v>0</v>
      </c>
      <c r="H63" s="264">
        <v>0</v>
      </c>
      <c r="I63" s="507">
        <v>0</v>
      </c>
      <c r="J63" s="507"/>
      <c r="K63" s="264">
        <v>0</v>
      </c>
      <c r="L63" s="264">
        <v>0</v>
      </c>
      <c r="M63" s="264">
        <v>0</v>
      </c>
      <c r="N63" s="264">
        <v>-144397.89</v>
      </c>
      <c r="O63" s="507">
        <v>-144397.89</v>
      </c>
      <c r="P63" s="507"/>
      <c r="Q63" s="507"/>
      <c r="R63" s="264">
        <v>300329.31</v>
      </c>
      <c r="S63" s="264">
        <v>155931.42</v>
      </c>
      <c r="T63" s="264">
        <v>-155931.42</v>
      </c>
      <c r="U63" s="311"/>
    </row>
    <row r="64" spans="2:21" ht="15" customHeight="1" hidden="1">
      <c r="B64" s="263" t="s">
        <v>731</v>
      </c>
      <c r="C64" s="506" t="s">
        <v>732</v>
      </c>
      <c r="D64" s="506"/>
      <c r="E64" s="506"/>
      <c r="F64" s="506"/>
      <c r="G64" s="264">
        <v>0</v>
      </c>
      <c r="H64" s="264">
        <v>0</v>
      </c>
      <c r="I64" s="507">
        <v>0</v>
      </c>
      <c r="J64" s="507"/>
      <c r="K64" s="264">
        <v>0</v>
      </c>
      <c r="L64" s="264">
        <v>0</v>
      </c>
      <c r="M64" s="264">
        <v>0</v>
      </c>
      <c r="N64" s="264">
        <v>-71672.65</v>
      </c>
      <c r="O64" s="507">
        <v>-71672.65</v>
      </c>
      <c r="P64" s="507"/>
      <c r="Q64" s="507"/>
      <c r="R64" s="264">
        <v>71672.65</v>
      </c>
      <c r="S64" s="264">
        <v>0</v>
      </c>
      <c r="T64" s="264">
        <v>0</v>
      </c>
      <c r="U64" s="311"/>
    </row>
    <row r="65" spans="2:21" ht="15" customHeight="1" hidden="1">
      <c r="B65" s="263" t="s">
        <v>983</v>
      </c>
      <c r="C65" s="506" t="s">
        <v>984</v>
      </c>
      <c r="D65" s="506"/>
      <c r="E65" s="506"/>
      <c r="F65" s="506"/>
      <c r="G65" s="264">
        <v>0</v>
      </c>
      <c r="H65" s="264">
        <v>0</v>
      </c>
      <c r="I65" s="507">
        <v>0</v>
      </c>
      <c r="J65" s="507"/>
      <c r="K65" s="264">
        <v>0</v>
      </c>
      <c r="L65" s="264">
        <v>0</v>
      </c>
      <c r="M65" s="264">
        <v>0</v>
      </c>
      <c r="N65" s="264">
        <v>-11888.54</v>
      </c>
      <c r="O65" s="507">
        <v>-11888.54</v>
      </c>
      <c r="P65" s="507"/>
      <c r="Q65" s="507"/>
      <c r="R65" s="264">
        <v>17319.96</v>
      </c>
      <c r="S65" s="264">
        <v>5431.42</v>
      </c>
      <c r="T65" s="264">
        <v>-5431.42</v>
      </c>
      <c r="U65" s="311"/>
    </row>
    <row r="66" spans="2:21" ht="15" customHeight="1" hidden="1">
      <c r="B66" s="263" t="s">
        <v>733</v>
      </c>
      <c r="C66" s="506" t="s">
        <v>734</v>
      </c>
      <c r="D66" s="506"/>
      <c r="E66" s="506"/>
      <c r="F66" s="506"/>
      <c r="G66" s="264">
        <v>0</v>
      </c>
      <c r="H66" s="264">
        <v>0</v>
      </c>
      <c r="I66" s="507">
        <v>0</v>
      </c>
      <c r="J66" s="507"/>
      <c r="K66" s="264">
        <v>0</v>
      </c>
      <c r="L66" s="264">
        <v>0</v>
      </c>
      <c r="M66" s="264">
        <v>0</v>
      </c>
      <c r="N66" s="264">
        <v>-7213.36</v>
      </c>
      <c r="O66" s="507">
        <v>-7213.36</v>
      </c>
      <c r="P66" s="507"/>
      <c r="Q66" s="507"/>
      <c r="R66" s="264">
        <v>7213.36</v>
      </c>
      <c r="S66" s="264">
        <v>0</v>
      </c>
      <c r="T66" s="264">
        <v>0</v>
      </c>
      <c r="U66" s="311"/>
    </row>
    <row r="67" spans="2:21" ht="15" customHeight="1" hidden="1">
      <c r="B67" s="263" t="s">
        <v>985</v>
      </c>
      <c r="C67" s="506" t="s">
        <v>986</v>
      </c>
      <c r="D67" s="506"/>
      <c r="E67" s="506"/>
      <c r="F67" s="506"/>
      <c r="G67" s="264">
        <v>0</v>
      </c>
      <c r="H67" s="264">
        <v>0</v>
      </c>
      <c r="I67" s="507">
        <v>0</v>
      </c>
      <c r="J67" s="507"/>
      <c r="K67" s="264">
        <v>0</v>
      </c>
      <c r="L67" s="264">
        <v>0</v>
      </c>
      <c r="M67" s="264">
        <v>0</v>
      </c>
      <c r="N67" s="264">
        <v>0</v>
      </c>
      <c r="O67" s="507">
        <v>0</v>
      </c>
      <c r="P67" s="507"/>
      <c r="Q67" s="507"/>
      <c r="R67" s="264">
        <v>150500</v>
      </c>
      <c r="S67" s="264">
        <v>150500</v>
      </c>
      <c r="T67" s="264">
        <v>-150500</v>
      </c>
      <c r="U67" s="311"/>
    </row>
    <row r="68" spans="2:21" ht="15" customHeight="1" hidden="1">
      <c r="B68" s="263" t="s">
        <v>1034</v>
      </c>
      <c r="C68" s="506" t="s">
        <v>1035</v>
      </c>
      <c r="D68" s="506"/>
      <c r="E68" s="506"/>
      <c r="F68" s="506"/>
      <c r="G68" s="264">
        <v>0</v>
      </c>
      <c r="H68" s="264">
        <v>0</v>
      </c>
      <c r="I68" s="507">
        <v>0</v>
      </c>
      <c r="J68" s="507"/>
      <c r="K68" s="264">
        <v>0</v>
      </c>
      <c r="L68" s="264">
        <v>0</v>
      </c>
      <c r="M68" s="264">
        <v>0</v>
      </c>
      <c r="N68" s="264">
        <v>-13962.23</v>
      </c>
      <c r="O68" s="507">
        <v>-13962.23</v>
      </c>
      <c r="P68" s="507"/>
      <c r="Q68" s="507"/>
      <c r="R68" s="264">
        <v>13962.23</v>
      </c>
      <c r="S68" s="264">
        <v>0</v>
      </c>
      <c r="T68" s="264">
        <v>0</v>
      </c>
      <c r="U68" s="311"/>
    </row>
    <row r="69" spans="2:21" ht="15" customHeight="1" hidden="1">
      <c r="B69" s="263" t="s">
        <v>735</v>
      </c>
      <c r="C69" s="506" t="s">
        <v>736</v>
      </c>
      <c r="D69" s="506"/>
      <c r="E69" s="506"/>
      <c r="F69" s="506"/>
      <c r="G69" s="264">
        <v>0</v>
      </c>
      <c r="H69" s="264">
        <v>0</v>
      </c>
      <c r="I69" s="507">
        <v>0</v>
      </c>
      <c r="J69" s="507"/>
      <c r="K69" s="264">
        <v>0</v>
      </c>
      <c r="L69" s="264">
        <v>0</v>
      </c>
      <c r="M69" s="264">
        <v>0</v>
      </c>
      <c r="N69" s="264">
        <v>-39661.11</v>
      </c>
      <c r="O69" s="507">
        <v>-39661.11</v>
      </c>
      <c r="P69" s="507"/>
      <c r="Q69" s="507"/>
      <c r="R69" s="264">
        <v>39661.11</v>
      </c>
      <c r="S69" s="264">
        <v>0</v>
      </c>
      <c r="T69" s="264">
        <v>0</v>
      </c>
      <c r="U69" s="311"/>
    </row>
    <row r="70" spans="2:21" ht="15" customHeight="1" hidden="1">
      <c r="B70" s="263" t="s">
        <v>737</v>
      </c>
      <c r="C70" s="506" t="s">
        <v>738</v>
      </c>
      <c r="D70" s="506"/>
      <c r="E70" s="506"/>
      <c r="F70" s="506"/>
      <c r="G70" s="264">
        <v>0</v>
      </c>
      <c r="H70" s="264">
        <v>0</v>
      </c>
      <c r="I70" s="507">
        <v>0</v>
      </c>
      <c r="J70" s="507"/>
      <c r="K70" s="264">
        <v>0</v>
      </c>
      <c r="L70" s="264">
        <v>0</v>
      </c>
      <c r="M70" s="264">
        <v>5837.12</v>
      </c>
      <c r="N70" s="264">
        <v>-62484.49</v>
      </c>
      <c r="O70" s="507">
        <v>-56647.37</v>
      </c>
      <c r="P70" s="507"/>
      <c r="Q70" s="507"/>
      <c r="R70" s="264">
        <v>84484.98</v>
      </c>
      <c r="S70" s="264">
        <v>27837.61</v>
      </c>
      <c r="T70" s="264">
        <v>-27837.61</v>
      </c>
      <c r="U70" s="311"/>
    </row>
    <row r="71" spans="2:21" ht="15" customHeight="1" hidden="1">
      <c r="B71" s="263" t="s">
        <v>739</v>
      </c>
      <c r="C71" s="506" t="s">
        <v>740</v>
      </c>
      <c r="D71" s="506"/>
      <c r="E71" s="506"/>
      <c r="F71" s="506"/>
      <c r="G71" s="264">
        <v>0</v>
      </c>
      <c r="H71" s="264">
        <v>0</v>
      </c>
      <c r="I71" s="507">
        <v>0</v>
      </c>
      <c r="J71" s="507"/>
      <c r="K71" s="264">
        <v>0</v>
      </c>
      <c r="L71" s="264">
        <v>0</v>
      </c>
      <c r="M71" s="264">
        <v>0</v>
      </c>
      <c r="N71" s="264">
        <v>-1052.61</v>
      </c>
      <c r="O71" s="507">
        <v>-1052.61</v>
      </c>
      <c r="P71" s="507"/>
      <c r="Q71" s="507"/>
      <c r="R71" s="264">
        <v>1052.61</v>
      </c>
      <c r="S71" s="264">
        <v>0</v>
      </c>
      <c r="T71" s="264">
        <v>0</v>
      </c>
      <c r="U71" s="311"/>
    </row>
    <row r="72" spans="2:21" ht="15" customHeight="1" hidden="1">
      <c r="B72" s="263" t="s">
        <v>743</v>
      </c>
      <c r="C72" s="506" t="s">
        <v>744</v>
      </c>
      <c r="D72" s="506"/>
      <c r="E72" s="506"/>
      <c r="F72" s="506"/>
      <c r="G72" s="264">
        <v>0</v>
      </c>
      <c r="H72" s="264">
        <v>0</v>
      </c>
      <c r="I72" s="507">
        <v>0</v>
      </c>
      <c r="J72" s="507"/>
      <c r="K72" s="264">
        <v>0</v>
      </c>
      <c r="L72" s="264">
        <v>0</v>
      </c>
      <c r="M72" s="264">
        <v>0</v>
      </c>
      <c r="N72" s="264">
        <v>-9078.76</v>
      </c>
      <c r="O72" s="507">
        <v>-9078.76</v>
      </c>
      <c r="P72" s="507"/>
      <c r="Q72" s="507"/>
      <c r="R72" s="264">
        <v>9078.76</v>
      </c>
      <c r="S72" s="264">
        <v>0</v>
      </c>
      <c r="T72" s="264">
        <v>0</v>
      </c>
      <c r="U72" s="311"/>
    </row>
    <row r="73" spans="2:21" ht="15" customHeight="1" hidden="1">
      <c r="B73" s="263" t="s">
        <v>987</v>
      </c>
      <c r="C73" s="506" t="s">
        <v>726</v>
      </c>
      <c r="D73" s="506"/>
      <c r="E73" s="506"/>
      <c r="F73" s="506"/>
      <c r="G73" s="264">
        <v>0</v>
      </c>
      <c r="H73" s="264">
        <v>0</v>
      </c>
      <c r="I73" s="507">
        <v>0</v>
      </c>
      <c r="J73" s="507"/>
      <c r="K73" s="264">
        <v>0</v>
      </c>
      <c r="L73" s="264">
        <v>0</v>
      </c>
      <c r="M73" s="264">
        <v>0</v>
      </c>
      <c r="N73" s="264">
        <v>-55578.68</v>
      </c>
      <c r="O73" s="507">
        <v>-55578.68</v>
      </c>
      <c r="P73" s="507"/>
      <c r="Q73" s="507"/>
      <c r="R73" s="264">
        <v>55578.68</v>
      </c>
      <c r="S73" s="264">
        <v>0</v>
      </c>
      <c r="T73" s="264">
        <v>0</v>
      </c>
      <c r="U73" s="311"/>
    </row>
    <row r="74" spans="2:21" ht="15" customHeight="1" hidden="1">
      <c r="B74" s="263" t="s">
        <v>753</v>
      </c>
      <c r="C74" s="506" t="s">
        <v>754</v>
      </c>
      <c r="D74" s="506"/>
      <c r="E74" s="506"/>
      <c r="F74" s="506"/>
      <c r="G74" s="264">
        <v>0</v>
      </c>
      <c r="H74" s="264">
        <v>0</v>
      </c>
      <c r="I74" s="507">
        <v>0</v>
      </c>
      <c r="J74" s="507"/>
      <c r="K74" s="264">
        <v>0</v>
      </c>
      <c r="L74" s="264">
        <v>0</v>
      </c>
      <c r="M74" s="264">
        <v>0</v>
      </c>
      <c r="N74" s="264">
        <v>-1600</v>
      </c>
      <c r="O74" s="507">
        <v>-1600</v>
      </c>
      <c r="P74" s="507"/>
      <c r="Q74" s="507"/>
      <c r="R74" s="264">
        <v>1600</v>
      </c>
      <c r="S74" s="264">
        <v>0</v>
      </c>
      <c r="T74" s="264">
        <v>0</v>
      </c>
      <c r="U74" s="311"/>
    </row>
    <row r="75" spans="2:21" ht="15" customHeight="1" hidden="1">
      <c r="B75" s="263" t="s">
        <v>755</v>
      </c>
      <c r="C75" s="506" t="s">
        <v>756</v>
      </c>
      <c r="D75" s="506"/>
      <c r="E75" s="506"/>
      <c r="F75" s="506"/>
      <c r="G75" s="264">
        <v>0</v>
      </c>
      <c r="H75" s="264">
        <v>0</v>
      </c>
      <c r="I75" s="507">
        <v>0</v>
      </c>
      <c r="J75" s="507"/>
      <c r="K75" s="264">
        <v>0</v>
      </c>
      <c r="L75" s="264">
        <v>0</v>
      </c>
      <c r="M75" s="264">
        <v>0</v>
      </c>
      <c r="N75" s="264">
        <v>500</v>
      </c>
      <c r="O75" s="507">
        <v>500</v>
      </c>
      <c r="P75" s="507"/>
      <c r="Q75" s="507"/>
      <c r="R75" s="264">
        <v>0</v>
      </c>
      <c r="S75" s="264">
        <v>500</v>
      </c>
      <c r="T75" s="264">
        <v>-500</v>
      </c>
      <c r="U75" s="311"/>
    </row>
    <row r="76" spans="2:21" ht="15" customHeight="1" hidden="1">
      <c r="B76" s="263" t="s">
        <v>761</v>
      </c>
      <c r="C76" s="506" t="s">
        <v>762</v>
      </c>
      <c r="D76" s="506"/>
      <c r="E76" s="506"/>
      <c r="F76" s="506"/>
      <c r="G76" s="264">
        <v>0</v>
      </c>
      <c r="H76" s="264">
        <v>0</v>
      </c>
      <c r="I76" s="507">
        <v>0</v>
      </c>
      <c r="J76" s="507"/>
      <c r="K76" s="264">
        <v>0</v>
      </c>
      <c r="L76" s="264">
        <v>0</v>
      </c>
      <c r="M76" s="264">
        <v>0</v>
      </c>
      <c r="N76" s="264">
        <v>-1299.68</v>
      </c>
      <c r="O76" s="507">
        <v>-1299.68</v>
      </c>
      <c r="P76" s="507"/>
      <c r="Q76" s="507"/>
      <c r="R76" s="264">
        <v>1299.68</v>
      </c>
      <c r="S76" s="264">
        <v>0</v>
      </c>
      <c r="T76" s="264">
        <v>0</v>
      </c>
      <c r="U76" s="311"/>
    </row>
    <row r="77" spans="2:21" ht="15" customHeight="1" hidden="1">
      <c r="B77" s="263" t="s">
        <v>763</v>
      </c>
      <c r="C77" s="506" t="s">
        <v>764</v>
      </c>
      <c r="D77" s="506"/>
      <c r="E77" s="506"/>
      <c r="F77" s="506"/>
      <c r="G77" s="264">
        <v>0</v>
      </c>
      <c r="H77" s="264">
        <v>0</v>
      </c>
      <c r="I77" s="507">
        <v>0</v>
      </c>
      <c r="J77" s="507"/>
      <c r="K77" s="264">
        <v>0</v>
      </c>
      <c r="L77" s="264">
        <v>0</v>
      </c>
      <c r="M77" s="264">
        <v>5837.12</v>
      </c>
      <c r="N77" s="264">
        <v>8670.49</v>
      </c>
      <c r="O77" s="507">
        <v>14507.61</v>
      </c>
      <c r="P77" s="507"/>
      <c r="Q77" s="507"/>
      <c r="R77" s="264">
        <v>0</v>
      </c>
      <c r="S77" s="264">
        <v>14507.61</v>
      </c>
      <c r="T77" s="264">
        <v>-14507.61</v>
      </c>
      <c r="U77" s="311"/>
    </row>
    <row r="78" spans="2:21" ht="15" customHeight="1" hidden="1">
      <c r="B78" s="263" t="s">
        <v>765</v>
      </c>
      <c r="C78" s="506" t="s">
        <v>766</v>
      </c>
      <c r="D78" s="506"/>
      <c r="E78" s="506"/>
      <c r="F78" s="506"/>
      <c r="G78" s="264">
        <v>0</v>
      </c>
      <c r="H78" s="264">
        <v>0</v>
      </c>
      <c r="I78" s="507">
        <v>0</v>
      </c>
      <c r="J78" s="507"/>
      <c r="K78" s="264">
        <v>0</v>
      </c>
      <c r="L78" s="264">
        <v>0</v>
      </c>
      <c r="M78" s="264">
        <v>0</v>
      </c>
      <c r="N78" s="264">
        <v>-3138.1</v>
      </c>
      <c r="O78" s="507">
        <v>-3138.1</v>
      </c>
      <c r="P78" s="507"/>
      <c r="Q78" s="507"/>
      <c r="R78" s="264">
        <v>3138.1</v>
      </c>
      <c r="S78" s="264">
        <v>0</v>
      </c>
      <c r="T78" s="264">
        <v>0</v>
      </c>
      <c r="U78" s="311"/>
    </row>
    <row r="79" spans="2:21" ht="15" customHeight="1" hidden="1">
      <c r="B79" s="263" t="s">
        <v>767</v>
      </c>
      <c r="C79" s="506" t="s">
        <v>768</v>
      </c>
      <c r="D79" s="506"/>
      <c r="E79" s="506"/>
      <c r="F79" s="506"/>
      <c r="G79" s="264">
        <v>0</v>
      </c>
      <c r="H79" s="264">
        <v>0</v>
      </c>
      <c r="I79" s="507">
        <v>0</v>
      </c>
      <c r="J79" s="507"/>
      <c r="K79" s="264">
        <v>0</v>
      </c>
      <c r="L79" s="264">
        <v>0</v>
      </c>
      <c r="M79" s="264">
        <v>0</v>
      </c>
      <c r="N79" s="264">
        <v>-11031.75</v>
      </c>
      <c r="O79" s="507">
        <v>-11031.75</v>
      </c>
      <c r="P79" s="507"/>
      <c r="Q79" s="507"/>
      <c r="R79" s="264">
        <v>11031.75</v>
      </c>
      <c r="S79" s="264">
        <v>0</v>
      </c>
      <c r="T79" s="264">
        <v>0</v>
      </c>
      <c r="U79" s="311"/>
    </row>
    <row r="80" spans="2:21" ht="15" customHeight="1" hidden="1">
      <c r="B80" s="263" t="s">
        <v>769</v>
      </c>
      <c r="C80" s="506" t="s">
        <v>770</v>
      </c>
      <c r="D80" s="506"/>
      <c r="E80" s="506"/>
      <c r="F80" s="506"/>
      <c r="G80" s="264">
        <v>0</v>
      </c>
      <c r="H80" s="264">
        <v>0</v>
      </c>
      <c r="I80" s="507">
        <v>0</v>
      </c>
      <c r="J80" s="507"/>
      <c r="K80" s="264">
        <v>0</v>
      </c>
      <c r="L80" s="264">
        <v>0</v>
      </c>
      <c r="M80" s="264">
        <v>0</v>
      </c>
      <c r="N80" s="264">
        <v>-1705.4</v>
      </c>
      <c r="O80" s="507">
        <v>-1705.4</v>
      </c>
      <c r="P80" s="507"/>
      <c r="Q80" s="507"/>
      <c r="R80" s="264">
        <v>1705.4</v>
      </c>
      <c r="S80" s="264">
        <v>0</v>
      </c>
      <c r="T80" s="264">
        <v>0</v>
      </c>
      <c r="U80" s="311"/>
    </row>
    <row r="81" spans="2:21" ht="15" customHeight="1" hidden="1">
      <c r="B81" s="263" t="s">
        <v>773</v>
      </c>
      <c r="C81" s="506" t="s">
        <v>774</v>
      </c>
      <c r="D81" s="506"/>
      <c r="E81" s="506"/>
      <c r="F81" s="506"/>
      <c r="G81" s="264">
        <v>0</v>
      </c>
      <c r="H81" s="264">
        <v>0</v>
      </c>
      <c r="I81" s="507">
        <v>0</v>
      </c>
      <c r="J81" s="507"/>
      <c r="K81" s="264">
        <v>0</v>
      </c>
      <c r="L81" s="264">
        <v>0</v>
      </c>
      <c r="M81" s="264">
        <v>0</v>
      </c>
      <c r="N81" s="264">
        <v>12830</v>
      </c>
      <c r="O81" s="507">
        <v>12830</v>
      </c>
      <c r="P81" s="507"/>
      <c r="Q81" s="507"/>
      <c r="R81" s="264">
        <v>0</v>
      </c>
      <c r="S81" s="264">
        <v>12830</v>
      </c>
      <c r="T81" s="264">
        <v>-12830</v>
      </c>
      <c r="U81" s="311"/>
    </row>
    <row r="82" spans="2:21" ht="15" customHeight="1" hidden="1">
      <c r="B82" s="263" t="s">
        <v>775</v>
      </c>
      <c r="C82" s="506" t="s">
        <v>776</v>
      </c>
      <c r="D82" s="506"/>
      <c r="E82" s="506"/>
      <c r="F82" s="506"/>
      <c r="G82" s="264">
        <v>0</v>
      </c>
      <c r="H82" s="264">
        <v>0</v>
      </c>
      <c r="I82" s="507">
        <v>0</v>
      </c>
      <c r="J82" s="507"/>
      <c r="K82" s="264">
        <v>0</v>
      </c>
      <c r="L82" s="264">
        <v>0</v>
      </c>
      <c r="M82" s="264">
        <v>0</v>
      </c>
      <c r="N82" s="264">
        <v>78802.4</v>
      </c>
      <c r="O82" s="507">
        <v>78802.4</v>
      </c>
      <c r="P82" s="507"/>
      <c r="Q82" s="507"/>
      <c r="R82" s="264">
        <v>45062.6</v>
      </c>
      <c r="S82" s="264">
        <v>123865</v>
      </c>
      <c r="T82" s="264">
        <v>-123865</v>
      </c>
      <c r="U82" s="311"/>
    </row>
    <row r="83" spans="2:21" ht="15" customHeight="1" hidden="1">
      <c r="B83" s="263" t="s">
        <v>988</v>
      </c>
      <c r="C83" s="506" t="s">
        <v>752</v>
      </c>
      <c r="D83" s="506"/>
      <c r="E83" s="506"/>
      <c r="F83" s="506"/>
      <c r="G83" s="264">
        <v>0</v>
      </c>
      <c r="H83" s="264">
        <v>0</v>
      </c>
      <c r="I83" s="507">
        <v>0</v>
      </c>
      <c r="J83" s="507"/>
      <c r="K83" s="264">
        <v>0</v>
      </c>
      <c r="L83" s="264">
        <v>0</v>
      </c>
      <c r="M83" s="264">
        <v>0</v>
      </c>
      <c r="N83" s="264">
        <v>-1750</v>
      </c>
      <c r="O83" s="507">
        <v>-1750</v>
      </c>
      <c r="P83" s="507"/>
      <c r="Q83" s="507"/>
      <c r="R83" s="264">
        <v>1750</v>
      </c>
      <c r="S83" s="264">
        <v>0</v>
      </c>
      <c r="T83" s="264">
        <v>0</v>
      </c>
      <c r="U83" s="311"/>
    </row>
    <row r="84" spans="2:21" ht="15" customHeight="1" hidden="1">
      <c r="B84" s="263" t="s">
        <v>989</v>
      </c>
      <c r="C84" s="506" t="s">
        <v>990</v>
      </c>
      <c r="D84" s="506"/>
      <c r="E84" s="506"/>
      <c r="F84" s="506"/>
      <c r="G84" s="264">
        <v>0</v>
      </c>
      <c r="H84" s="264">
        <v>0</v>
      </c>
      <c r="I84" s="507">
        <v>0</v>
      </c>
      <c r="J84" s="507"/>
      <c r="K84" s="264">
        <v>0</v>
      </c>
      <c r="L84" s="264">
        <v>0</v>
      </c>
      <c r="M84" s="264">
        <v>0</v>
      </c>
      <c r="N84" s="264">
        <v>-1120</v>
      </c>
      <c r="O84" s="507">
        <v>-1120</v>
      </c>
      <c r="P84" s="507"/>
      <c r="Q84" s="507"/>
      <c r="R84" s="264">
        <v>2080</v>
      </c>
      <c r="S84" s="264">
        <v>960</v>
      </c>
      <c r="T84" s="264">
        <v>-960</v>
      </c>
      <c r="U84" s="311"/>
    </row>
    <row r="85" spans="2:21" ht="15" customHeight="1" hidden="1">
      <c r="B85" s="263" t="s">
        <v>777</v>
      </c>
      <c r="C85" s="506" t="s">
        <v>760</v>
      </c>
      <c r="D85" s="506"/>
      <c r="E85" s="506"/>
      <c r="F85" s="506"/>
      <c r="G85" s="264">
        <v>0</v>
      </c>
      <c r="H85" s="264">
        <v>0</v>
      </c>
      <c r="I85" s="507">
        <v>0</v>
      </c>
      <c r="J85" s="507"/>
      <c r="K85" s="264">
        <v>0</v>
      </c>
      <c r="L85" s="264">
        <v>0</v>
      </c>
      <c r="M85" s="264">
        <v>0</v>
      </c>
      <c r="N85" s="264">
        <v>81672.4</v>
      </c>
      <c r="O85" s="507">
        <v>81672.4</v>
      </c>
      <c r="P85" s="507"/>
      <c r="Q85" s="507"/>
      <c r="R85" s="264">
        <v>41232.6</v>
      </c>
      <c r="S85" s="264">
        <v>122905</v>
      </c>
      <c r="T85" s="264">
        <v>-122905</v>
      </c>
      <c r="U85" s="311"/>
    </row>
    <row r="86" spans="2:21" ht="15" customHeight="1" hidden="1">
      <c r="B86" s="263" t="s">
        <v>778</v>
      </c>
      <c r="C86" s="506" t="s">
        <v>779</v>
      </c>
      <c r="D86" s="506"/>
      <c r="E86" s="506"/>
      <c r="F86" s="506"/>
      <c r="G86" s="264">
        <v>0</v>
      </c>
      <c r="H86" s="264">
        <v>0</v>
      </c>
      <c r="I86" s="507">
        <v>0</v>
      </c>
      <c r="J86" s="507"/>
      <c r="K86" s="264">
        <v>0</v>
      </c>
      <c r="L86" s="264">
        <v>0</v>
      </c>
      <c r="M86" s="264">
        <v>0</v>
      </c>
      <c r="N86" s="264">
        <v>0</v>
      </c>
      <c r="O86" s="507">
        <v>0</v>
      </c>
      <c r="P86" s="507"/>
      <c r="Q86" s="507"/>
      <c r="R86" s="264">
        <v>111</v>
      </c>
      <c r="S86" s="264">
        <v>111</v>
      </c>
      <c r="T86" s="264">
        <v>-111</v>
      </c>
      <c r="U86" s="311"/>
    </row>
    <row r="87" spans="2:21" ht="15" customHeight="1" hidden="1">
      <c r="B87" s="263" t="s">
        <v>780</v>
      </c>
      <c r="C87" s="506" t="s">
        <v>781</v>
      </c>
      <c r="D87" s="506"/>
      <c r="E87" s="506"/>
      <c r="F87" s="506"/>
      <c r="G87" s="264">
        <v>0</v>
      </c>
      <c r="H87" s="264">
        <v>0</v>
      </c>
      <c r="I87" s="507">
        <v>0</v>
      </c>
      <c r="J87" s="507"/>
      <c r="K87" s="264">
        <v>0</v>
      </c>
      <c r="L87" s="264">
        <v>0</v>
      </c>
      <c r="M87" s="264">
        <v>0</v>
      </c>
      <c r="N87" s="264">
        <v>0</v>
      </c>
      <c r="O87" s="507">
        <v>0</v>
      </c>
      <c r="P87" s="507"/>
      <c r="Q87" s="507"/>
      <c r="R87" s="264">
        <v>111</v>
      </c>
      <c r="S87" s="264">
        <v>111</v>
      </c>
      <c r="T87" s="264">
        <v>-111</v>
      </c>
      <c r="U87" s="311"/>
    </row>
    <row r="88" spans="2:21" ht="15" customHeight="1" hidden="1">
      <c r="B88" s="263" t="s">
        <v>991</v>
      </c>
      <c r="C88" s="506" t="s">
        <v>992</v>
      </c>
      <c r="D88" s="506"/>
      <c r="E88" s="506"/>
      <c r="F88" s="506"/>
      <c r="G88" s="264">
        <v>0</v>
      </c>
      <c r="H88" s="264">
        <v>0</v>
      </c>
      <c r="I88" s="507">
        <v>0</v>
      </c>
      <c r="J88" s="507"/>
      <c r="K88" s="264">
        <v>0</v>
      </c>
      <c r="L88" s="264">
        <v>0</v>
      </c>
      <c r="M88" s="264">
        <v>0</v>
      </c>
      <c r="N88" s="264">
        <v>0</v>
      </c>
      <c r="O88" s="507">
        <v>0</v>
      </c>
      <c r="P88" s="507"/>
      <c r="Q88" s="507"/>
      <c r="R88" s="264">
        <v>2218.35</v>
      </c>
      <c r="S88" s="264">
        <v>2218.35</v>
      </c>
      <c r="T88" s="264">
        <v>-2218.35</v>
      </c>
      <c r="U88" s="311"/>
    </row>
    <row r="89" spans="2:21" ht="15" customHeight="1" hidden="1">
      <c r="B89" s="263" t="s">
        <v>993</v>
      </c>
      <c r="C89" s="506" t="s">
        <v>789</v>
      </c>
      <c r="D89" s="506"/>
      <c r="E89" s="506"/>
      <c r="F89" s="506"/>
      <c r="G89" s="264">
        <v>0</v>
      </c>
      <c r="H89" s="264">
        <v>0</v>
      </c>
      <c r="I89" s="507">
        <v>0</v>
      </c>
      <c r="J89" s="507"/>
      <c r="K89" s="264">
        <v>0</v>
      </c>
      <c r="L89" s="264">
        <v>0</v>
      </c>
      <c r="M89" s="264">
        <v>0</v>
      </c>
      <c r="N89" s="264">
        <v>0</v>
      </c>
      <c r="O89" s="507">
        <v>0</v>
      </c>
      <c r="P89" s="507"/>
      <c r="Q89" s="507"/>
      <c r="R89" s="264">
        <v>2218.35</v>
      </c>
      <c r="S89" s="264">
        <v>2218.35</v>
      </c>
      <c r="T89" s="264">
        <v>-2218.35</v>
      </c>
      <c r="U89" s="311"/>
    </row>
    <row r="90" spans="2:21" ht="15" customHeight="1" hidden="1">
      <c r="B90" s="263" t="s">
        <v>786</v>
      </c>
      <c r="C90" s="506" t="s">
        <v>787</v>
      </c>
      <c r="D90" s="506"/>
      <c r="E90" s="506"/>
      <c r="F90" s="506"/>
      <c r="G90" s="264">
        <v>0</v>
      </c>
      <c r="H90" s="264">
        <v>0</v>
      </c>
      <c r="I90" s="507">
        <v>0</v>
      </c>
      <c r="J90" s="507"/>
      <c r="K90" s="264">
        <v>0</v>
      </c>
      <c r="L90" s="264">
        <v>0</v>
      </c>
      <c r="M90" s="264">
        <v>0</v>
      </c>
      <c r="N90" s="264">
        <v>0</v>
      </c>
      <c r="O90" s="507">
        <v>0</v>
      </c>
      <c r="P90" s="507"/>
      <c r="Q90" s="507"/>
      <c r="R90" s="264">
        <v>9440</v>
      </c>
      <c r="S90" s="264">
        <v>9440</v>
      </c>
      <c r="T90" s="264">
        <v>-9440</v>
      </c>
      <c r="U90" s="311"/>
    </row>
    <row r="91" spans="2:21" ht="15" customHeight="1" hidden="1">
      <c r="B91" s="263" t="s">
        <v>994</v>
      </c>
      <c r="C91" s="506" t="s">
        <v>995</v>
      </c>
      <c r="D91" s="506"/>
      <c r="E91" s="506"/>
      <c r="F91" s="506"/>
      <c r="G91" s="264">
        <v>0</v>
      </c>
      <c r="H91" s="264">
        <v>0</v>
      </c>
      <c r="I91" s="507">
        <v>0</v>
      </c>
      <c r="J91" s="507"/>
      <c r="K91" s="264">
        <v>0</v>
      </c>
      <c r="L91" s="264">
        <v>0</v>
      </c>
      <c r="M91" s="264">
        <v>0</v>
      </c>
      <c r="N91" s="264">
        <v>0</v>
      </c>
      <c r="O91" s="507">
        <v>0</v>
      </c>
      <c r="P91" s="507"/>
      <c r="Q91" s="507"/>
      <c r="R91" s="264">
        <v>9440</v>
      </c>
      <c r="S91" s="264">
        <v>9440</v>
      </c>
      <c r="T91" s="264">
        <v>-9440</v>
      </c>
      <c r="U91" s="311"/>
    </row>
    <row r="92" spans="2:21" ht="15" customHeight="1" hidden="1">
      <c r="B92" s="263" t="s">
        <v>794</v>
      </c>
      <c r="C92" s="506" t="s">
        <v>682</v>
      </c>
      <c r="D92" s="506"/>
      <c r="E92" s="506"/>
      <c r="F92" s="506"/>
      <c r="G92" s="264">
        <v>0</v>
      </c>
      <c r="H92" s="264">
        <v>0</v>
      </c>
      <c r="I92" s="507">
        <v>0</v>
      </c>
      <c r="J92" s="507"/>
      <c r="K92" s="264">
        <v>0</v>
      </c>
      <c r="L92" s="264">
        <v>0</v>
      </c>
      <c r="M92" s="264">
        <v>0</v>
      </c>
      <c r="N92" s="264">
        <v>0</v>
      </c>
      <c r="O92" s="507">
        <v>0</v>
      </c>
      <c r="P92" s="507"/>
      <c r="Q92" s="507"/>
      <c r="R92" s="264">
        <v>143</v>
      </c>
      <c r="S92" s="264">
        <v>143</v>
      </c>
      <c r="T92" s="264">
        <v>-143</v>
      </c>
      <c r="U92" s="311"/>
    </row>
    <row r="93" spans="2:21" ht="15" customHeight="1" hidden="1">
      <c r="B93" s="263" t="s">
        <v>795</v>
      </c>
      <c r="C93" s="506" t="s">
        <v>779</v>
      </c>
      <c r="D93" s="506"/>
      <c r="E93" s="506"/>
      <c r="F93" s="506"/>
      <c r="G93" s="264">
        <v>0</v>
      </c>
      <c r="H93" s="264">
        <v>0</v>
      </c>
      <c r="I93" s="507">
        <v>0</v>
      </c>
      <c r="J93" s="507"/>
      <c r="K93" s="264">
        <v>0</v>
      </c>
      <c r="L93" s="264">
        <v>0</v>
      </c>
      <c r="M93" s="264">
        <v>0</v>
      </c>
      <c r="N93" s="264">
        <v>0</v>
      </c>
      <c r="O93" s="507">
        <v>0</v>
      </c>
      <c r="P93" s="507"/>
      <c r="Q93" s="507"/>
      <c r="R93" s="264">
        <v>143</v>
      </c>
      <c r="S93" s="264">
        <v>143</v>
      </c>
      <c r="T93" s="264">
        <v>-143</v>
      </c>
      <c r="U93" s="311"/>
    </row>
    <row r="94" spans="2:21" ht="15" customHeight="1" hidden="1">
      <c r="B94" s="263" t="s">
        <v>796</v>
      </c>
      <c r="C94" s="506" t="s">
        <v>797</v>
      </c>
      <c r="D94" s="506"/>
      <c r="E94" s="506"/>
      <c r="F94" s="506"/>
      <c r="G94" s="264">
        <v>0</v>
      </c>
      <c r="H94" s="264">
        <v>0</v>
      </c>
      <c r="I94" s="507">
        <v>0</v>
      </c>
      <c r="J94" s="507"/>
      <c r="K94" s="264">
        <v>0</v>
      </c>
      <c r="L94" s="264">
        <v>0</v>
      </c>
      <c r="M94" s="264">
        <v>0</v>
      </c>
      <c r="N94" s="264">
        <v>0</v>
      </c>
      <c r="O94" s="507">
        <v>0</v>
      </c>
      <c r="P94" s="507"/>
      <c r="Q94" s="507"/>
      <c r="R94" s="264">
        <v>143</v>
      </c>
      <c r="S94" s="264">
        <v>143</v>
      </c>
      <c r="T94" s="264">
        <v>-143</v>
      </c>
      <c r="U94" s="311"/>
    </row>
    <row r="95" spans="2:21" ht="15" customHeight="1" hidden="1">
      <c r="B95" s="263" t="s">
        <v>798</v>
      </c>
      <c r="C95" s="506" t="s">
        <v>799</v>
      </c>
      <c r="D95" s="506"/>
      <c r="E95" s="506"/>
      <c r="F95" s="506"/>
      <c r="G95" s="264">
        <v>2840000</v>
      </c>
      <c r="H95" s="264">
        <v>0</v>
      </c>
      <c r="I95" s="507">
        <v>1412335</v>
      </c>
      <c r="J95" s="507"/>
      <c r="K95" s="264">
        <v>0</v>
      </c>
      <c r="L95" s="264">
        <v>4252335</v>
      </c>
      <c r="M95" s="264">
        <v>0</v>
      </c>
      <c r="N95" s="264">
        <v>-4128</v>
      </c>
      <c r="O95" s="507">
        <v>-4128</v>
      </c>
      <c r="P95" s="507"/>
      <c r="Q95" s="507"/>
      <c r="R95" s="264">
        <v>4128</v>
      </c>
      <c r="S95" s="264">
        <v>0</v>
      </c>
      <c r="T95" s="264">
        <v>4252335</v>
      </c>
      <c r="U95" s="311"/>
    </row>
    <row r="96" spans="2:21" ht="15" customHeight="1" hidden="1">
      <c r="B96" s="263" t="s">
        <v>800</v>
      </c>
      <c r="C96" s="506" t="s">
        <v>801</v>
      </c>
      <c r="D96" s="506"/>
      <c r="E96" s="506"/>
      <c r="F96" s="506"/>
      <c r="G96" s="264">
        <v>2830000</v>
      </c>
      <c r="H96" s="264">
        <v>0</v>
      </c>
      <c r="I96" s="507">
        <v>1412335</v>
      </c>
      <c r="J96" s="507"/>
      <c r="K96" s="264">
        <v>0</v>
      </c>
      <c r="L96" s="264">
        <v>4242335</v>
      </c>
      <c r="M96" s="264">
        <v>0</v>
      </c>
      <c r="N96" s="264">
        <v>-4128</v>
      </c>
      <c r="O96" s="507">
        <v>-4128</v>
      </c>
      <c r="P96" s="507"/>
      <c r="Q96" s="507"/>
      <c r="R96" s="264">
        <v>4128</v>
      </c>
      <c r="S96" s="264">
        <v>0</v>
      </c>
      <c r="T96" s="264">
        <v>4242335</v>
      </c>
      <c r="U96" s="311"/>
    </row>
    <row r="97" spans="2:21" ht="15" customHeight="1" hidden="1">
      <c r="B97" s="263" t="s">
        <v>1005</v>
      </c>
      <c r="C97" s="506" t="s">
        <v>654</v>
      </c>
      <c r="D97" s="506"/>
      <c r="E97" s="506"/>
      <c r="F97" s="506"/>
      <c r="G97" s="264">
        <v>0</v>
      </c>
      <c r="H97" s="264">
        <v>0</v>
      </c>
      <c r="I97" s="507">
        <v>0</v>
      </c>
      <c r="J97" s="507"/>
      <c r="K97" s="264">
        <v>0</v>
      </c>
      <c r="L97" s="264">
        <v>0</v>
      </c>
      <c r="M97" s="264">
        <v>0</v>
      </c>
      <c r="N97" s="264">
        <v>-4128</v>
      </c>
      <c r="O97" s="507">
        <v>-4128</v>
      </c>
      <c r="P97" s="507"/>
      <c r="Q97" s="507"/>
      <c r="R97" s="264">
        <v>4128</v>
      </c>
      <c r="S97" s="264">
        <v>0</v>
      </c>
      <c r="T97" s="264">
        <v>0</v>
      </c>
      <c r="U97" s="311"/>
    </row>
    <row r="98" spans="2:21" ht="15" customHeight="1" hidden="1">
      <c r="B98" s="263" t="s">
        <v>1006</v>
      </c>
      <c r="C98" s="506" t="s">
        <v>1007</v>
      </c>
      <c r="D98" s="506"/>
      <c r="E98" s="506"/>
      <c r="F98" s="506"/>
      <c r="G98" s="264">
        <v>0</v>
      </c>
      <c r="H98" s="264">
        <v>0</v>
      </c>
      <c r="I98" s="507">
        <v>0</v>
      </c>
      <c r="J98" s="507"/>
      <c r="K98" s="264">
        <v>0</v>
      </c>
      <c r="L98" s="264">
        <v>0</v>
      </c>
      <c r="M98" s="264">
        <v>0</v>
      </c>
      <c r="N98" s="264">
        <v>-4128</v>
      </c>
      <c r="O98" s="507">
        <v>-4128</v>
      </c>
      <c r="P98" s="507"/>
      <c r="Q98" s="507"/>
      <c r="R98" s="264">
        <v>4128</v>
      </c>
      <c r="S98" s="264">
        <v>0</v>
      </c>
      <c r="T98" s="264">
        <v>0</v>
      </c>
      <c r="U98" s="311"/>
    </row>
    <row r="99" spans="2:21" ht="15" customHeight="1" hidden="1">
      <c r="B99" s="263" t="s">
        <v>1050</v>
      </c>
      <c r="C99" s="506" t="s">
        <v>1051</v>
      </c>
      <c r="D99" s="506"/>
      <c r="E99" s="506"/>
      <c r="F99" s="506"/>
      <c r="G99" s="264">
        <v>0</v>
      </c>
      <c r="H99" s="264">
        <v>0</v>
      </c>
      <c r="I99" s="507">
        <v>0</v>
      </c>
      <c r="J99" s="507"/>
      <c r="K99" s="264">
        <v>0</v>
      </c>
      <c r="L99" s="264">
        <v>0</v>
      </c>
      <c r="M99" s="264">
        <v>0</v>
      </c>
      <c r="N99" s="264">
        <v>-4128</v>
      </c>
      <c r="O99" s="507">
        <v>-4128</v>
      </c>
      <c r="P99" s="507"/>
      <c r="Q99" s="507"/>
      <c r="R99" s="264">
        <v>4128</v>
      </c>
      <c r="S99" s="264">
        <v>0</v>
      </c>
      <c r="T99" s="264">
        <v>0</v>
      </c>
      <c r="U99" s="311"/>
    </row>
    <row r="100" spans="2:21" ht="15" customHeight="1" hidden="1">
      <c r="B100" s="263" t="s">
        <v>802</v>
      </c>
      <c r="C100" s="506" t="s">
        <v>803</v>
      </c>
      <c r="D100" s="506"/>
      <c r="E100" s="506"/>
      <c r="F100" s="506"/>
      <c r="G100" s="264">
        <v>10000</v>
      </c>
      <c r="H100" s="264">
        <v>0</v>
      </c>
      <c r="I100" s="507">
        <v>0</v>
      </c>
      <c r="J100" s="507"/>
      <c r="K100" s="264">
        <v>0</v>
      </c>
      <c r="L100" s="264">
        <v>10000</v>
      </c>
      <c r="M100" s="264">
        <v>0</v>
      </c>
      <c r="N100" s="264">
        <v>0</v>
      </c>
      <c r="O100" s="507">
        <v>0</v>
      </c>
      <c r="P100" s="507"/>
      <c r="Q100" s="507"/>
      <c r="R100" s="264">
        <v>0</v>
      </c>
      <c r="S100" s="264">
        <v>0</v>
      </c>
      <c r="T100" s="264">
        <v>10000</v>
      </c>
      <c r="U100" s="311"/>
    </row>
    <row r="101" spans="2:21" ht="15.75" customHeight="1" hidden="1">
      <c r="B101" s="312"/>
      <c r="C101" s="506" t="s">
        <v>804</v>
      </c>
      <c r="D101" s="506"/>
      <c r="E101" s="506"/>
      <c r="F101" s="506"/>
      <c r="G101" s="264">
        <v>153311000</v>
      </c>
      <c r="H101" s="264">
        <v>1412335</v>
      </c>
      <c r="I101" s="507">
        <v>1412335</v>
      </c>
      <c r="J101" s="507"/>
      <c r="K101" s="264">
        <v>0</v>
      </c>
      <c r="L101" s="264">
        <v>153311000</v>
      </c>
      <c r="M101" s="264">
        <v>18731.62</v>
      </c>
      <c r="N101" s="264">
        <v>-66403.66</v>
      </c>
      <c r="O101" s="507">
        <v>-47672.04</v>
      </c>
      <c r="P101" s="507"/>
      <c r="Q101" s="507"/>
      <c r="R101" s="264">
        <v>5445356.86</v>
      </c>
      <c r="S101" s="264">
        <v>5397684.82</v>
      </c>
      <c r="T101" s="264">
        <v>147913315.18</v>
      </c>
      <c r="U101" s="311"/>
    </row>
    <row r="102" spans="2:21" ht="15.75" customHeight="1" hidden="1">
      <c r="B102" s="215"/>
      <c r="C102" s="516" t="s">
        <v>805</v>
      </c>
      <c r="D102" s="516"/>
      <c r="E102" s="516"/>
      <c r="F102" s="516"/>
      <c r="G102" s="282">
        <v>153311000</v>
      </c>
      <c r="H102" s="282">
        <v>1412335</v>
      </c>
      <c r="I102" s="517">
        <v>1412335</v>
      </c>
      <c r="J102" s="517"/>
      <c r="K102" s="282">
        <v>0</v>
      </c>
      <c r="L102" s="282">
        <v>153311000</v>
      </c>
      <c r="M102" s="282">
        <v>18731.62</v>
      </c>
      <c r="N102" s="282">
        <v>-66403.66</v>
      </c>
      <c r="O102" s="517">
        <v>-47672.04</v>
      </c>
      <c r="P102" s="517"/>
      <c r="Q102" s="517"/>
      <c r="R102" s="282">
        <v>5445356.86</v>
      </c>
      <c r="S102" s="282">
        <v>5397684.82</v>
      </c>
      <c r="T102" s="282">
        <v>147913315.18</v>
      </c>
      <c r="U102" s="313"/>
    </row>
    <row r="103" spans="2:20" ht="15" customHeight="1" hidden="1">
      <c r="B103" s="492" t="s">
        <v>806</v>
      </c>
      <c r="C103" s="492"/>
      <c r="D103" s="492"/>
      <c r="E103" s="492"/>
      <c r="F103" s="492"/>
      <c r="G103" s="492"/>
      <c r="H103" s="492"/>
      <c r="I103" s="492"/>
      <c r="J103" s="492"/>
      <c r="K103" s="492"/>
      <c r="L103" s="492"/>
      <c r="M103" s="492"/>
      <c r="N103" s="492"/>
      <c r="O103" s="492"/>
      <c r="P103" s="492"/>
      <c r="Q103" s="492"/>
      <c r="R103" s="492"/>
      <c r="S103" s="492"/>
      <c r="T103" s="492"/>
    </row>
  </sheetData>
  <sheetProtection selectLockedCells="1" selectUnlockedCells="1"/>
  <mergeCells count="301">
    <mergeCell ref="B103:T103"/>
    <mergeCell ref="C101:F101"/>
    <mergeCell ref="I101:J101"/>
    <mergeCell ref="O101:Q101"/>
    <mergeCell ref="C102:F102"/>
    <mergeCell ref="I102:J102"/>
    <mergeCell ref="O102:Q102"/>
    <mergeCell ref="C99:F99"/>
    <mergeCell ref="I99:J99"/>
    <mergeCell ref="O99:Q99"/>
    <mergeCell ref="C100:F100"/>
    <mergeCell ref="I100:J100"/>
    <mergeCell ref="O100:Q100"/>
    <mergeCell ref="C97:F97"/>
    <mergeCell ref="I97:J97"/>
    <mergeCell ref="O97:Q97"/>
    <mergeCell ref="C98:F98"/>
    <mergeCell ref="I98:J98"/>
    <mergeCell ref="O98:Q98"/>
    <mergeCell ref="C95:F95"/>
    <mergeCell ref="I95:J95"/>
    <mergeCell ref="O95:Q95"/>
    <mergeCell ref="C96:F96"/>
    <mergeCell ref="I96:J96"/>
    <mergeCell ref="O96:Q96"/>
    <mergeCell ref="C93:F93"/>
    <mergeCell ref="I93:J93"/>
    <mergeCell ref="O93:Q93"/>
    <mergeCell ref="C94:F94"/>
    <mergeCell ref="I94:J94"/>
    <mergeCell ref="O94:Q94"/>
    <mergeCell ref="C91:F91"/>
    <mergeCell ref="I91:J91"/>
    <mergeCell ref="O91:Q91"/>
    <mergeCell ref="C92:F92"/>
    <mergeCell ref="I92:J92"/>
    <mergeCell ref="O92:Q92"/>
    <mergeCell ref="C89:F89"/>
    <mergeCell ref="I89:J89"/>
    <mergeCell ref="O89:Q89"/>
    <mergeCell ref="C90:F90"/>
    <mergeCell ref="I90:J90"/>
    <mergeCell ref="O90:Q90"/>
    <mergeCell ref="C87:F87"/>
    <mergeCell ref="I87:J87"/>
    <mergeCell ref="O87:Q87"/>
    <mergeCell ref="C88:F88"/>
    <mergeCell ref="I88:J88"/>
    <mergeCell ref="O88:Q88"/>
    <mergeCell ref="C85:F85"/>
    <mergeCell ref="I85:J85"/>
    <mergeCell ref="O85:Q85"/>
    <mergeCell ref="C86:F86"/>
    <mergeCell ref="I86:J86"/>
    <mergeCell ref="O86:Q86"/>
    <mergeCell ref="C83:F83"/>
    <mergeCell ref="I83:J83"/>
    <mergeCell ref="O83:Q83"/>
    <mergeCell ref="C84:F84"/>
    <mergeCell ref="I84:J84"/>
    <mergeCell ref="O84:Q84"/>
    <mergeCell ref="C81:F81"/>
    <mergeCell ref="I81:J81"/>
    <mergeCell ref="O81:Q81"/>
    <mergeCell ref="C82:F82"/>
    <mergeCell ref="I82:J82"/>
    <mergeCell ref="O82:Q82"/>
    <mergeCell ref="C79:F79"/>
    <mergeCell ref="I79:J79"/>
    <mergeCell ref="O79:Q79"/>
    <mergeCell ref="C80:F80"/>
    <mergeCell ref="I80:J80"/>
    <mergeCell ref="O80:Q80"/>
    <mergeCell ref="C77:F77"/>
    <mergeCell ref="I77:J77"/>
    <mergeCell ref="O77:Q77"/>
    <mergeCell ref="C78:F78"/>
    <mergeCell ref="I78:J78"/>
    <mergeCell ref="O78:Q78"/>
    <mergeCell ref="C75:F75"/>
    <mergeCell ref="I75:J75"/>
    <mergeCell ref="O75:Q75"/>
    <mergeCell ref="C76:F76"/>
    <mergeCell ref="I76:J76"/>
    <mergeCell ref="O76:Q76"/>
    <mergeCell ref="C73:F73"/>
    <mergeCell ref="I73:J73"/>
    <mergeCell ref="O73:Q73"/>
    <mergeCell ref="C74:F74"/>
    <mergeCell ref="I74:J74"/>
    <mergeCell ref="O74:Q74"/>
    <mergeCell ref="C71:F71"/>
    <mergeCell ref="I71:J71"/>
    <mergeCell ref="O71:Q71"/>
    <mergeCell ref="C72:F72"/>
    <mergeCell ref="I72:J72"/>
    <mergeCell ref="O72:Q72"/>
    <mergeCell ref="C69:F69"/>
    <mergeCell ref="I69:J69"/>
    <mergeCell ref="O69:Q69"/>
    <mergeCell ref="C70:F70"/>
    <mergeCell ref="I70:J70"/>
    <mergeCell ref="O70:Q70"/>
    <mergeCell ref="C67:F67"/>
    <mergeCell ref="I67:J67"/>
    <mergeCell ref="O67:Q67"/>
    <mergeCell ref="C68:F68"/>
    <mergeCell ref="I68:J68"/>
    <mergeCell ref="O68:Q68"/>
    <mergeCell ref="C65:F65"/>
    <mergeCell ref="I65:J65"/>
    <mergeCell ref="O65:Q65"/>
    <mergeCell ref="C66:F66"/>
    <mergeCell ref="I66:J66"/>
    <mergeCell ref="O66:Q66"/>
    <mergeCell ref="C63:F63"/>
    <mergeCell ref="I63:J63"/>
    <mergeCell ref="O63:Q63"/>
    <mergeCell ref="C64:F64"/>
    <mergeCell ref="I64:J64"/>
    <mergeCell ref="O64:Q64"/>
    <mergeCell ref="C61:F61"/>
    <mergeCell ref="I61:J61"/>
    <mergeCell ref="O61:Q61"/>
    <mergeCell ref="C62:F62"/>
    <mergeCell ref="I62:J62"/>
    <mergeCell ref="O62:Q62"/>
    <mergeCell ref="C59:F59"/>
    <mergeCell ref="I59:J59"/>
    <mergeCell ref="O59:Q59"/>
    <mergeCell ref="C60:F60"/>
    <mergeCell ref="I60:J60"/>
    <mergeCell ref="O60:Q60"/>
    <mergeCell ref="C57:F57"/>
    <mergeCell ref="I57:J57"/>
    <mergeCell ref="O57:Q57"/>
    <mergeCell ref="C58:F58"/>
    <mergeCell ref="I58:J58"/>
    <mergeCell ref="O58:Q58"/>
    <mergeCell ref="C55:F55"/>
    <mergeCell ref="I55:J55"/>
    <mergeCell ref="O55:Q55"/>
    <mergeCell ref="C56:F56"/>
    <mergeCell ref="I56:J56"/>
    <mergeCell ref="O56:Q56"/>
    <mergeCell ref="C53:F53"/>
    <mergeCell ref="I53:J53"/>
    <mergeCell ref="O53:Q53"/>
    <mergeCell ref="C54:F54"/>
    <mergeCell ref="I54:J54"/>
    <mergeCell ref="O54:Q54"/>
    <mergeCell ref="C51:F51"/>
    <mergeCell ref="I51:J51"/>
    <mergeCell ref="O51:Q51"/>
    <mergeCell ref="C52:F52"/>
    <mergeCell ref="I52:J52"/>
    <mergeCell ref="O52:Q52"/>
    <mergeCell ref="C49:F49"/>
    <mergeCell ref="I49:J49"/>
    <mergeCell ref="O49:Q49"/>
    <mergeCell ref="C50:F50"/>
    <mergeCell ref="I50:J50"/>
    <mergeCell ref="O50:Q50"/>
    <mergeCell ref="C47:F47"/>
    <mergeCell ref="I47:J47"/>
    <mergeCell ref="O47:Q47"/>
    <mergeCell ref="C48:F48"/>
    <mergeCell ref="I48:J48"/>
    <mergeCell ref="O48:Q48"/>
    <mergeCell ref="C45:F45"/>
    <mergeCell ref="I45:J45"/>
    <mergeCell ref="O45:Q45"/>
    <mergeCell ref="C46:F46"/>
    <mergeCell ref="I46:J46"/>
    <mergeCell ref="O46:Q46"/>
    <mergeCell ref="C43:F43"/>
    <mergeCell ref="I43:J43"/>
    <mergeCell ref="O43:Q43"/>
    <mergeCell ref="C44:F44"/>
    <mergeCell ref="I44:J44"/>
    <mergeCell ref="O44:Q44"/>
    <mergeCell ref="C41:F41"/>
    <mergeCell ref="I41:J41"/>
    <mergeCell ref="O41:Q41"/>
    <mergeCell ref="C42:F42"/>
    <mergeCell ref="I42:J42"/>
    <mergeCell ref="O42:Q42"/>
    <mergeCell ref="C39:F39"/>
    <mergeCell ref="I39:J39"/>
    <mergeCell ref="O39:Q39"/>
    <mergeCell ref="C40:F40"/>
    <mergeCell ref="I40:J40"/>
    <mergeCell ref="O40:Q40"/>
    <mergeCell ref="C37:F37"/>
    <mergeCell ref="I37:J37"/>
    <mergeCell ref="O37:Q37"/>
    <mergeCell ref="C38:F38"/>
    <mergeCell ref="I38:J38"/>
    <mergeCell ref="O38:Q38"/>
    <mergeCell ref="C35:F35"/>
    <mergeCell ref="I35:J35"/>
    <mergeCell ref="O35:Q35"/>
    <mergeCell ref="C36:F36"/>
    <mergeCell ref="I36:J36"/>
    <mergeCell ref="O36:Q36"/>
    <mergeCell ref="C33:F33"/>
    <mergeCell ref="I33:J33"/>
    <mergeCell ref="O33:Q33"/>
    <mergeCell ref="C34:F34"/>
    <mergeCell ref="I34:J34"/>
    <mergeCell ref="O34:Q34"/>
    <mergeCell ref="C31:F31"/>
    <mergeCell ref="I31:J31"/>
    <mergeCell ref="O31:Q31"/>
    <mergeCell ref="C32:F32"/>
    <mergeCell ref="I32:J32"/>
    <mergeCell ref="O32:Q32"/>
    <mergeCell ref="C29:F29"/>
    <mergeCell ref="I29:J29"/>
    <mergeCell ref="O29:Q29"/>
    <mergeCell ref="C30:F30"/>
    <mergeCell ref="I30:J30"/>
    <mergeCell ref="O30:Q30"/>
    <mergeCell ref="C27:F27"/>
    <mergeCell ref="I27:J27"/>
    <mergeCell ref="O27:Q27"/>
    <mergeCell ref="C28:F28"/>
    <mergeCell ref="I28:J28"/>
    <mergeCell ref="O28:Q28"/>
    <mergeCell ref="C25:F25"/>
    <mergeCell ref="I25:J25"/>
    <mergeCell ref="O25:Q25"/>
    <mergeCell ref="C26:F26"/>
    <mergeCell ref="I26:J26"/>
    <mergeCell ref="O26:Q26"/>
    <mergeCell ref="C23:F23"/>
    <mergeCell ref="I23:J23"/>
    <mergeCell ref="O23:Q23"/>
    <mergeCell ref="C24:F24"/>
    <mergeCell ref="I24:J24"/>
    <mergeCell ref="O24:Q24"/>
    <mergeCell ref="C21:F21"/>
    <mergeCell ref="I21:J21"/>
    <mergeCell ref="O21:Q21"/>
    <mergeCell ref="C22:F22"/>
    <mergeCell ref="I22:J22"/>
    <mergeCell ref="O22:Q22"/>
    <mergeCell ref="C19:F19"/>
    <mergeCell ref="I19:J19"/>
    <mergeCell ref="O19:Q19"/>
    <mergeCell ref="C20:F20"/>
    <mergeCell ref="I20:J20"/>
    <mergeCell ref="O20:Q20"/>
    <mergeCell ref="C17:F17"/>
    <mergeCell ref="I17:J17"/>
    <mergeCell ref="O17:Q17"/>
    <mergeCell ref="C18:F18"/>
    <mergeCell ref="I18:J18"/>
    <mergeCell ref="O18:Q18"/>
    <mergeCell ref="C15:F15"/>
    <mergeCell ref="I15:J15"/>
    <mergeCell ref="O15:Q15"/>
    <mergeCell ref="C16:F16"/>
    <mergeCell ref="I16:J16"/>
    <mergeCell ref="O16:Q16"/>
    <mergeCell ref="C13:F13"/>
    <mergeCell ref="I13:J13"/>
    <mergeCell ref="O13:Q13"/>
    <mergeCell ref="C14:F14"/>
    <mergeCell ref="I14:J14"/>
    <mergeCell ref="O14:Q14"/>
    <mergeCell ref="C11:F11"/>
    <mergeCell ref="I11:J11"/>
    <mergeCell ref="O11:Q11"/>
    <mergeCell ref="C12:F12"/>
    <mergeCell ref="I12:J12"/>
    <mergeCell ref="O12:Q12"/>
    <mergeCell ref="R8:R9"/>
    <mergeCell ref="S8:S9"/>
    <mergeCell ref="I9:J9"/>
    <mergeCell ref="O9:Q9"/>
    <mergeCell ref="C10:F10"/>
    <mergeCell ref="I10:J10"/>
    <mergeCell ref="O10:Q10"/>
    <mergeCell ref="B7:B9"/>
    <mergeCell ref="C7:F9"/>
    <mergeCell ref="G7:L7"/>
    <mergeCell ref="M7:S7"/>
    <mergeCell ref="T7:T9"/>
    <mergeCell ref="U7:U9"/>
    <mergeCell ref="G8:J8"/>
    <mergeCell ref="K8:K9"/>
    <mergeCell ref="L8:L9"/>
    <mergeCell ref="M8:Q8"/>
    <mergeCell ref="B2:U2"/>
    <mergeCell ref="B3:U3"/>
    <mergeCell ref="B4:U4"/>
    <mergeCell ref="B5:C5"/>
    <mergeCell ref="D5:U5"/>
    <mergeCell ref="B6:I6"/>
    <mergeCell ref="J6:U6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1"/>
  </sheetPr>
  <dimension ref="B1:T25"/>
  <sheetViews>
    <sheetView zoomScalePageLayoutView="0" workbookViewId="0" topLeftCell="B10">
      <selection activeCell="F28" sqref="F28"/>
    </sheetView>
  </sheetViews>
  <sheetFormatPr defaultColWidth="8.7109375" defaultRowHeight="15" customHeight="1"/>
  <cols>
    <col min="1" max="1" width="3.00390625" style="4" customWidth="1"/>
    <col min="2" max="2" width="10.7109375" style="4" customWidth="1"/>
    <col min="3" max="3" width="0.13671875" style="4" customWidth="1"/>
    <col min="4" max="4" width="2.28125" style="4" customWidth="1"/>
    <col min="5" max="5" width="1.28515625" style="4" customWidth="1"/>
    <col min="6" max="6" width="60.7109375" style="4" customWidth="1"/>
    <col min="7" max="8" width="8.7109375" style="4" hidden="1" customWidth="1"/>
    <col min="9" max="9" width="14.57421875" style="4" hidden="1" customWidth="1"/>
    <col min="10" max="10" width="2.28125" style="4" hidden="1" customWidth="1"/>
    <col min="11" max="11" width="7.7109375" style="4" hidden="1" customWidth="1"/>
    <col min="12" max="14" width="8.7109375" style="4" hidden="1" customWidth="1"/>
    <col min="15" max="15" width="8.28125" style="4" hidden="1" customWidth="1"/>
    <col min="16" max="16" width="0.9921875" style="4" hidden="1" customWidth="1"/>
    <col min="17" max="17" width="7.7109375" style="4" hidden="1" customWidth="1"/>
    <col min="18" max="18" width="45.7109375" style="4" customWidth="1"/>
    <col min="19" max="19" width="8.7109375" style="4" hidden="1" customWidth="1"/>
    <col min="20" max="20" width="24.7109375" style="4" customWidth="1"/>
    <col min="21" max="16384" width="8.7109375" style="4" customWidth="1"/>
  </cols>
  <sheetData>
    <row r="1" spans="2:19" ht="15" customHeight="1">
      <c r="B1" s="150"/>
      <c r="C1" s="150"/>
      <c r="D1" s="150"/>
      <c r="E1" s="150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0"/>
      <c r="Q1" s="150"/>
      <c r="R1" s="150"/>
      <c r="S1" s="150"/>
    </row>
    <row r="2" spans="2:20" ht="24" customHeight="1">
      <c r="B2" s="421" t="s">
        <v>636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</row>
    <row r="3" spans="2:20" ht="42" customHeight="1">
      <c r="B3" s="518" t="s">
        <v>807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</row>
    <row r="4" spans="2:19" ht="8.25" customHeight="1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</row>
    <row r="5" spans="2:20" ht="15.75" customHeight="1">
      <c r="B5" s="519" t="s">
        <v>808</v>
      </c>
      <c r="C5" s="519"/>
      <c r="D5" s="520" t="s">
        <v>1084</v>
      </c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  <c r="Q5" s="520"/>
      <c r="R5" s="520"/>
      <c r="S5" s="520"/>
      <c r="T5" s="520"/>
    </row>
    <row r="6" spans="2:20" ht="31.5" customHeight="1">
      <c r="B6" s="519" t="s">
        <v>810</v>
      </c>
      <c r="C6" s="519"/>
      <c r="D6" s="519"/>
      <c r="E6" s="519"/>
      <c r="F6" s="519"/>
      <c r="G6" s="519"/>
      <c r="H6" s="519"/>
      <c r="I6" s="519"/>
      <c r="J6" s="519"/>
      <c r="K6" s="519" t="s">
        <v>810</v>
      </c>
      <c r="L6" s="519"/>
      <c r="M6" s="519"/>
      <c r="N6" s="519"/>
      <c r="O6" s="519"/>
      <c r="P6" s="519"/>
      <c r="Q6" s="519"/>
      <c r="R6" s="519"/>
      <c r="S6" s="519"/>
      <c r="T6" s="519"/>
    </row>
    <row r="7" spans="2:20" ht="14.25" customHeight="1">
      <c r="B7" s="521" t="s">
        <v>641</v>
      </c>
      <c r="C7" s="521" t="s">
        <v>642</v>
      </c>
      <c r="D7" s="521"/>
      <c r="E7" s="521"/>
      <c r="F7" s="521"/>
      <c r="G7" s="521" t="s">
        <v>643</v>
      </c>
      <c r="H7" s="521"/>
      <c r="I7" s="521"/>
      <c r="J7" s="521"/>
      <c r="K7" s="521"/>
      <c r="L7" s="521"/>
      <c r="M7" s="521" t="s">
        <v>644</v>
      </c>
      <c r="N7" s="521"/>
      <c r="O7" s="521"/>
      <c r="P7" s="521"/>
      <c r="Q7" s="521"/>
      <c r="R7" s="521"/>
      <c r="S7" s="521" t="s">
        <v>645</v>
      </c>
      <c r="T7" s="521" t="s">
        <v>10</v>
      </c>
    </row>
    <row r="8" spans="2:20" ht="15" customHeight="1">
      <c r="B8" s="521"/>
      <c r="C8" s="521"/>
      <c r="D8" s="521"/>
      <c r="E8" s="521"/>
      <c r="F8" s="521"/>
      <c r="G8" s="521" t="s">
        <v>646</v>
      </c>
      <c r="H8" s="521"/>
      <c r="I8" s="521"/>
      <c r="J8" s="522" t="s">
        <v>811</v>
      </c>
      <c r="K8" s="522"/>
      <c r="L8" s="521" t="s">
        <v>648</v>
      </c>
      <c r="M8" s="521" t="s">
        <v>649</v>
      </c>
      <c r="N8" s="521"/>
      <c r="O8" s="521"/>
      <c r="P8" s="521" t="s">
        <v>650</v>
      </c>
      <c r="Q8" s="521"/>
      <c r="R8" s="521" t="s">
        <v>651</v>
      </c>
      <c r="S8" s="521"/>
      <c r="T8" s="521"/>
    </row>
    <row r="9" spans="2:20" ht="21" customHeight="1">
      <c r="B9" s="521"/>
      <c r="C9" s="521"/>
      <c r="D9" s="521"/>
      <c r="E9" s="521"/>
      <c r="F9" s="521"/>
      <c r="G9" s="285" t="s">
        <v>812</v>
      </c>
      <c r="H9" s="285" t="s">
        <v>813</v>
      </c>
      <c r="I9" s="285" t="s">
        <v>814</v>
      </c>
      <c r="J9" s="522"/>
      <c r="K9" s="522"/>
      <c r="L9" s="521"/>
      <c r="M9" s="285" t="s">
        <v>815</v>
      </c>
      <c r="N9" s="285" t="s">
        <v>816</v>
      </c>
      <c r="O9" s="285" t="s">
        <v>817</v>
      </c>
      <c r="P9" s="521"/>
      <c r="Q9" s="521"/>
      <c r="R9" s="521"/>
      <c r="S9" s="521"/>
      <c r="T9" s="521"/>
    </row>
    <row r="10" spans="2:20" ht="18" customHeight="1">
      <c r="B10" s="286" t="s">
        <v>906</v>
      </c>
      <c r="C10" s="523" t="s">
        <v>907</v>
      </c>
      <c r="D10" s="523"/>
      <c r="E10" s="523"/>
      <c r="F10" s="523"/>
      <c r="G10" s="287"/>
      <c r="H10" s="287"/>
      <c r="I10" s="287"/>
      <c r="J10" s="524"/>
      <c r="K10" s="524"/>
      <c r="L10" s="287"/>
      <c r="M10" s="287"/>
      <c r="N10" s="287"/>
      <c r="O10" s="288"/>
      <c r="P10" s="524"/>
      <c r="Q10" s="524"/>
      <c r="R10" s="287"/>
      <c r="S10" s="287"/>
      <c r="T10" s="289"/>
    </row>
    <row r="11" spans="2:20" ht="12" customHeight="1">
      <c r="B11" s="290" t="s">
        <v>908</v>
      </c>
      <c r="C11" s="525" t="s">
        <v>653</v>
      </c>
      <c r="D11" s="525"/>
      <c r="E11" s="525"/>
      <c r="F11" s="525"/>
      <c r="G11" s="264">
        <v>10010000</v>
      </c>
      <c r="H11" s="264">
        <v>0</v>
      </c>
      <c r="I11" s="264">
        <v>0</v>
      </c>
      <c r="J11" s="507">
        <v>0</v>
      </c>
      <c r="K11" s="507"/>
      <c r="L11" s="264">
        <f>SUM(G11:K11)</f>
        <v>10010000</v>
      </c>
      <c r="M11" s="264">
        <v>0</v>
      </c>
      <c r="N11" s="264">
        <v>0</v>
      </c>
      <c r="O11" s="264">
        <v>0</v>
      </c>
      <c r="P11" s="507">
        <v>0</v>
      </c>
      <c r="Q11" s="507"/>
      <c r="R11" s="264">
        <v>0</v>
      </c>
      <c r="S11" s="264">
        <v>10010000</v>
      </c>
      <c r="T11" s="292">
        <f>R11</f>
        <v>0</v>
      </c>
    </row>
    <row r="12" spans="2:20" ht="12" customHeight="1">
      <c r="B12" s="293" t="s">
        <v>885</v>
      </c>
      <c r="C12" s="526" t="s">
        <v>822</v>
      </c>
      <c r="D12" s="526"/>
      <c r="E12" s="526"/>
      <c r="F12" s="526"/>
      <c r="G12" s="268">
        <v>0</v>
      </c>
      <c r="H12" s="268">
        <v>0</v>
      </c>
      <c r="I12" s="268">
        <v>0</v>
      </c>
      <c r="J12" s="509">
        <v>0</v>
      </c>
      <c r="K12" s="509"/>
      <c r="L12" s="268">
        <v>0</v>
      </c>
      <c r="M12" s="268">
        <v>0</v>
      </c>
      <c r="N12" s="268">
        <v>0</v>
      </c>
      <c r="O12" s="268">
        <f aca="true" t="shared" si="0" ref="O12:O22">SUM(M12:N12)</f>
        <v>0</v>
      </c>
      <c r="P12" s="509">
        <v>16633.21</v>
      </c>
      <c r="Q12" s="509"/>
      <c r="R12" s="268">
        <f aca="true" t="shared" si="1" ref="R12:R22">P12</f>
        <v>16633.21</v>
      </c>
      <c r="S12" s="268">
        <v>-16633.21</v>
      </c>
      <c r="T12" s="294">
        <f>R12-'Memória de Cálculo'!E16</f>
        <v>0</v>
      </c>
    </row>
    <row r="13" spans="2:20" ht="12" customHeight="1">
      <c r="B13" s="293" t="s">
        <v>879</v>
      </c>
      <c r="C13" s="526" t="s">
        <v>824</v>
      </c>
      <c r="D13" s="526"/>
      <c r="E13" s="526"/>
      <c r="F13" s="526"/>
      <c r="G13" s="268">
        <v>0</v>
      </c>
      <c r="H13" s="268">
        <v>0</v>
      </c>
      <c r="I13" s="268">
        <v>0</v>
      </c>
      <c r="J13" s="509">
        <v>0</v>
      </c>
      <c r="K13" s="509"/>
      <c r="L13" s="268">
        <v>0</v>
      </c>
      <c r="M13" s="268">
        <v>0</v>
      </c>
      <c r="N13" s="268">
        <v>0</v>
      </c>
      <c r="O13" s="268">
        <f t="shared" si="0"/>
        <v>0</v>
      </c>
      <c r="P13" s="509">
        <v>121309.38</v>
      </c>
      <c r="Q13" s="509"/>
      <c r="R13" s="268">
        <f t="shared" si="1"/>
        <v>121309.38</v>
      </c>
      <c r="S13" s="268">
        <v>-121309.38</v>
      </c>
      <c r="T13" s="294">
        <f>R13-'Memória de Cálculo'!E32</f>
        <v>0</v>
      </c>
    </row>
    <row r="14" spans="2:20" ht="12" customHeight="1">
      <c r="B14" s="293" t="s">
        <v>827</v>
      </c>
      <c r="C14" s="526" t="s">
        <v>826</v>
      </c>
      <c r="D14" s="526"/>
      <c r="E14" s="526"/>
      <c r="F14" s="526"/>
      <c r="G14" s="268">
        <v>0</v>
      </c>
      <c r="H14" s="268">
        <v>0</v>
      </c>
      <c r="I14" s="268">
        <v>0</v>
      </c>
      <c r="J14" s="509">
        <v>0</v>
      </c>
      <c r="K14" s="509"/>
      <c r="L14" s="268">
        <v>0</v>
      </c>
      <c r="M14" s="268">
        <v>0</v>
      </c>
      <c r="N14" s="268">
        <v>0</v>
      </c>
      <c r="O14" s="268">
        <f t="shared" si="0"/>
        <v>0</v>
      </c>
      <c r="P14" s="509">
        <v>283235.86</v>
      </c>
      <c r="Q14" s="509"/>
      <c r="R14" s="268">
        <f t="shared" si="1"/>
        <v>283235.86</v>
      </c>
      <c r="S14" s="268">
        <v>-283235.86</v>
      </c>
      <c r="T14" s="294">
        <f>R14-'Memória de Cálculo'!E48</f>
        <v>0</v>
      </c>
    </row>
    <row r="15" spans="2:20" ht="12" customHeight="1">
      <c r="B15" s="293" t="s">
        <v>904</v>
      </c>
      <c r="C15" s="526" t="s">
        <v>829</v>
      </c>
      <c r="D15" s="526"/>
      <c r="E15" s="526"/>
      <c r="F15" s="526"/>
      <c r="G15" s="268">
        <v>0</v>
      </c>
      <c r="H15" s="268">
        <v>0</v>
      </c>
      <c r="I15" s="268">
        <v>0</v>
      </c>
      <c r="J15" s="509">
        <v>0</v>
      </c>
      <c r="K15" s="509"/>
      <c r="L15" s="268">
        <v>0</v>
      </c>
      <c r="M15" s="268">
        <v>0</v>
      </c>
      <c r="N15" s="268">
        <v>0</v>
      </c>
      <c r="O15" s="268">
        <f t="shared" si="0"/>
        <v>0</v>
      </c>
      <c r="P15" s="509">
        <v>6653.51</v>
      </c>
      <c r="Q15" s="509"/>
      <c r="R15" s="268">
        <f t="shared" si="1"/>
        <v>6653.51</v>
      </c>
      <c r="S15" s="268">
        <v>-6653.51</v>
      </c>
      <c r="T15" s="294">
        <f>R15-'Memória de Cálculo'!E64</f>
        <v>0</v>
      </c>
    </row>
    <row r="16" spans="2:20" ht="12" customHeight="1">
      <c r="B16" s="293" t="s">
        <v>886</v>
      </c>
      <c r="C16" s="526" t="s">
        <v>833</v>
      </c>
      <c r="D16" s="526"/>
      <c r="E16" s="526"/>
      <c r="F16" s="526"/>
      <c r="G16" s="268">
        <v>0</v>
      </c>
      <c r="H16" s="268">
        <v>0</v>
      </c>
      <c r="I16" s="268">
        <v>0</v>
      </c>
      <c r="J16" s="509">
        <v>0</v>
      </c>
      <c r="K16" s="509"/>
      <c r="L16" s="268">
        <v>0</v>
      </c>
      <c r="M16" s="268">
        <v>0</v>
      </c>
      <c r="N16" s="268">
        <v>0</v>
      </c>
      <c r="O16" s="268">
        <f t="shared" si="0"/>
        <v>0</v>
      </c>
      <c r="P16" s="509">
        <v>90424.92</v>
      </c>
      <c r="Q16" s="509"/>
      <c r="R16" s="268">
        <f t="shared" si="1"/>
        <v>90424.92</v>
      </c>
      <c r="S16" s="268">
        <v>-90424.92</v>
      </c>
      <c r="T16" s="294">
        <f>R16-'Memória de Cálculo'!E80</f>
        <v>0</v>
      </c>
    </row>
    <row r="17" spans="2:20" ht="12" customHeight="1">
      <c r="B17" s="295" t="s">
        <v>836</v>
      </c>
      <c r="C17" s="527" t="s">
        <v>835</v>
      </c>
      <c r="D17" s="527"/>
      <c r="E17" s="527"/>
      <c r="F17" s="527"/>
      <c r="G17" s="260">
        <v>0</v>
      </c>
      <c r="H17" s="260">
        <v>0</v>
      </c>
      <c r="I17" s="260">
        <v>0</v>
      </c>
      <c r="J17" s="505">
        <v>0</v>
      </c>
      <c r="K17" s="505"/>
      <c r="L17" s="260">
        <v>0</v>
      </c>
      <c r="M17" s="260">
        <v>0</v>
      </c>
      <c r="N17" s="260">
        <v>0</v>
      </c>
      <c r="O17" s="260">
        <f t="shared" si="0"/>
        <v>0</v>
      </c>
      <c r="P17" s="505">
        <v>82372.86</v>
      </c>
      <c r="Q17" s="505"/>
      <c r="R17" s="260">
        <f t="shared" si="1"/>
        <v>82372.86</v>
      </c>
      <c r="S17" s="260">
        <v>-82372.86</v>
      </c>
      <c r="T17" s="296">
        <f>R17-'Memória de Cálculo'!E96</f>
        <v>0</v>
      </c>
    </row>
    <row r="18" spans="2:20" ht="12" customHeight="1">
      <c r="B18" s="293" t="s">
        <v>887</v>
      </c>
      <c r="C18" s="526" t="s">
        <v>838</v>
      </c>
      <c r="D18" s="526"/>
      <c r="E18" s="526"/>
      <c r="F18" s="526"/>
      <c r="G18" s="268">
        <v>0</v>
      </c>
      <c r="H18" s="268">
        <v>0</v>
      </c>
      <c r="I18" s="268">
        <v>0</v>
      </c>
      <c r="J18" s="509">
        <v>0</v>
      </c>
      <c r="K18" s="509"/>
      <c r="L18" s="268">
        <v>0</v>
      </c>
      <c r="M18" s="268">
        <v>0</v>
      </c>
      <c r="N18" s="268">
        <v>0</v>
      </c>
      <c r="O18" s="268">
        <f t="shared" si="0"/>
        <v>0</v>
      </c>
      <c r="P18" s="509">
        <v>24725.21</v>
      </c>
      <c r="Q18" s="509"/>
      <c r="R18" s="268">
        <f t="shared" si="1"/>
        <v>24725.21</v>
      </c>
      <c r="S18" s="268">
        <v>-24725.21</v>
      </c>
      <c r="T18" s="294">
        <f>R18-'Memória de Cálculo'!E112</f>
        <v>0</v>
      </c>
    </row>
    <row r="19" spans="2:20" ht="12" customHeight="1">
      <c r="B19" s="290" t="s">
        <v>890</v>
      </c>
      <c r="C19" s="525" t="s">
        <v>844</v>
      </c>
      <c r="D19" s="525"/>
      <c r="E19" s="525"/>
      <c r="F19" s="525"/>
      <c r="G19" s="264">
        <v>0</v>
      </c>
      <c r="H19" s="264">
        <v>0</v>
      </c>
      <c r="I19" s="264">
        <v>0</v>
      </c>
      <c r="J19" s="507">
        <v>0</v>
      </c>
      <c r="K19" s="507"/>
      <c r="L19" s="264">
        <v>0</v>
      </c>
      <c r="M19" s="264">
        <v>0</v>
      </c>
      <c r="N19" s="264">
        <v>0</v>
      </c>
      <c r="O19" s="264">
        <f t="shared" si="0"/>
        <v>0</v>
      </c>
      <c r="P19" s="507">
        <v>12978.92</v>
      </c>
      <c r="Q19" s="507"/>
      <c r="R19" s="264">
        <f t="shared" si="1"/>
        <v>12978.92</v>
      </c>
      <c r="S19" s="264">
        <v>-12978.92</v>
      </c>
      <c r="T19" s="292">
        <f>R19-'Memória de Cálculo'!E136</f>
        <v>0</v>
      </c>
    </row>
    <row r="20" spans="2:20" ht="12" customHeight="1">
      <c r="B20" s="290" t="s">
        <v>891</v>
      </c>
      <c r="C20" s="525" t="s">
        <v>848</v>
      </c>
      <c r="D20" s="525"/>
      <c r="E20" s="525"/>
      <c r="F20" s="525"/>
      <c r="G20" s="264">
        <v>0</v>
      </c>
      <c r="H20" s="264">
        <v>0</v>
      </c>
      <c r="I20" s="264">
        <v>0</v>
      </c>
      <c r="J20" s="507">
        <v>0</v>
      </c>
      <c r="K20" s="507"/>
      <c r="L20" s="264">
        <v>0</v>
      </c>
      <c r="M20" s="264">
        <v>0</v>
      </c>
      <c r="N20" s="264">
        <v>0</v>
      </c>
      <c r="O20" s="264">
        <f t="shared" si="0"/>
        <v>0</v>
      </c>
      <c r="P20" s="507">
        <v>2875.66</v>
      </c>
      <c r="Q20" s="507"/>
      <c r="R20" s="264">
        <f t="shared" si="1"/>
        <v>2875.66</v>
      </c>
      <c r="S20" s="264">
        <v>-2875.66</v>
      </c>
      <c r="T20" s="292">
        <f>R20-'Memória de Cálculo'!E152</f>
        <v>0</v>
      </c>
    </row>
    <row r="21" spans="2:20" ht="12" customHeight="1">
      <c r="B21" s="297" t="s">
        <v>849</v>
      </c>
      <c r="C21" s="528" t="s">
        <v>850</v>
      </c>
      <c r="D21" s="528"/>
      <c r="E21" s="528"/>
      <c r="F21" s="528"/>
      <c r="G21" s="298">
        <v>0</v>
      </c>
      <c r="H21" s="298">
        <v>0</v>
      </c>
      <c r="I21" s="298">
        <v>0</v>
      </c>
      <c r="J21" s="529">
        <v>0</v>
      </c>
      <c r="K21" s="529"/>
      <c r="L21" s="298">
        <v>0</v>
      </c>
      <c r="M21" s="298">
        <v>0</v>
      </c>
      <c r="N21" s="298">
        <v>0</v>
      </c>
      <c r="O21" s="298">
        <f t="shared" si="0"/>
        <v>0</v>
      </c>
      <c r="P21" s="529">
        <v>2316.72</v>
      </c>
      <c r="Q21" s="529"/>
      <c r="R21" s="298">
        <f t="shared" si="1"/>
        <v>2316.72</v>
      </c>
      <c r="S21" s="298">
        <v>-2316.72</v>
      </c>
      <c r="T21" s="299">
        <f>R21-'Memória de Cálculo'!E168</f>
        <v>0</v>
      </c>
    </row>
    <row r="22" spans="2:20" ht="12" customHeight="1">
      <c r="B22" s="300" t="s">
        <v>892</v>
      </c>
      <c r="C22" s="530" t="s">
        <v>852</v>
      </c>
      <c r="D22" s="530"/>
      <c r="E22" s="530"/>
      <c r="F22" s="530"/>
      <c r="G22" s="264">
        <v>0</v>
      </c>
      <c r="H22" s="264">
        <v>0</v>
      </c>
      <c r="I22" s="264">
        <v>0</v>
      </c>
      <c r="J22" s="507">
        <v>0</v>
      </c>
      <c r="K22" s="507"/>
      <c r="L22" s="264">
        <v>0</v>
      </c>
      <c r="M22" s="264">
        <v>0</v>
      </c>
      <c r="N22" s="264">
        <v>0</v>
      </c>
      <c r="O22" s="264">
        <f t="shared" si="0"/>
        <v>0</v>
      </c>
      <c r="P22" s="507">
        <v>286.43</v>
      </c>
      <c r="Q22" s="507"/>
      <c r="R22" s="264">
        <f t="shared" si="1"/>
        <v>286.43</v>
      </c>
      <c r="S22" s="264">
        <v>-286.43</v>
      </c>
      <c r="T22" s="292">
        <f>R22-'Memória de Cálculo'!E184</f>
        <v>0</v>
      </c>
    </row>
    <row r="23" spans="2:20" ht="15" customHeight="1">
      <c r="B23" s="301"/>
      <c r="C23" s="531" t="s">
        <v>855</v>
      </c>
      <c r="D23" s="531"/>
      <c r="E23" s="531"/>
      <c r="F23" s="531"/>
      <c r="G23" s="272">
        <f>SUM(G11:G22)</f>
        <v>10010000</v>
      </c>
      <c r="H23" s="272">
        <f>SUM(H11:H22)</f>
        <v>0</v>
      </c>
      <c r="I23" s="272">
        <f>SUM(I11:I22)</f>
        <v>0</v>
      </c>
      <c r="J23" s="511">
        <f>SUM(J11:K22)</f>
        <v>0</v>
      </c>
      <c r="K23" s="511"/>
      <c r="L23" s="272">
        <f>SUM(L11:L22)</f>
        <v>10010000</v>
      </c>
      <c r="M23" s="272">
        <f>SUM(M11:M22)</f>
        <v>0</v>
      </c>
      <c r="N23" s="272">
        <f>SUM(N11:N22)</f>
        <v>0</v>
      </c>
      <c r="O23" s="272">
        <f>SUM(O11:O22)</f>
        <v>0</v>
      </c>
      <c r="P23" s="511">
        <f>SUM(P11:Q22)</f>
        <v>643812.68</v>
      </c>
      <c r="Q23" s="511"/>
      <c r="R23" s="272">
        <f>SUM(R11:R22)</f>
        <v>643812.68</v>
      </c>
      <c r="S23" s="272">
        <f>SUM(S11:S22)</f>
        <v>9366187.319999998</v>
      </c>
      <c r="T23" s="302">
        <f>SUM(T11:T22)</f>
        <v>0</v>
      </c>
    </row>
    <row r="24" ht="15" customHeight="1">
      <c r="B24" s="303"/>
    </row>
    <row r="25" ht="15" customHeight="1">
      <c r="R25" s="147"/>
    </row>
  </sheetData>
  <sheetProtection selectLockedCells="1" selectUnlockedCells="1"/>
  <mergeCells count="60">
    <mergeCell ref="C22:F22"/>
    <mergeCell ref="J22:K22"/>
    <mergeCell ref="P22:Q22"/>
    <mergeCell ref="C23:F23"/>
    <mergeCell ref="J23:K23"/>
    <mergeCell ref="P23:Q23"/>
    <mergeCell ref="C20:F20"/>
    <mergeCell ref="J20:K20"/>
    <mergeCell ref="P20:Q20"/>
    <mergeCell ref="C21:F21"/>
    <mergeCell ref="J21:K21"/>
    <mergeCell ref="P21:Q21"/>
    <mergeCell ref="C18:F18"/>
    <mergeCell ref="J18:K18"/>
    <mergeCell ref="P18:Q18"/>
    <mergeCell ref="C19:F19"/>
    <mergeCell ref="J19:K19"/>
    <mergeCell ref="P19:Q19"/>
    <mergeCell ref="C16:F16"/>
    <mergeCell ref="J16:K16"/>
    <mergeCell ref="P16:Q16"/>
    <mergeCell ref="C17:F17"/>
    <mergeCell ref="J17:K17"/>
    <mergeCell ref="P17:Q17"/>
    <mergeCell ref="C14:F14"/>
    <mergeCell ref="J14:K14"/>
    <mergeCell ref="P14:Q14"/>
    <mergeCell ref="C15:F15"/>
    <mergeCell ref="J15:K15"/>
    <mergeCell ref="P15:Q15"/>
    <mergeCell ref="C12:F12"/>
    <mergeCell ref="J12:K12"/>
    <mergeCell ref="P12:Q12"/>
    <mergeCell ref="C13:F13"/>
    <mergeCell ref="J13:K13"/>
    <mergeCell ref="P13:Q13"/>
    <mergeCell ref="P8:Q9"/>
    <mergeCell ref="R8:R9"/>
    <mergeCell ref="C10:F10"/>
    <mergeCell ref="J10:K10"/>
    <mergeCell ref="P10:Q10"/>
    <mergeCell ref="C11:F11"/>
    <mergeCell ref="J11:K11"/>
    <mergeCell ref="P11:Q11"/>
    <mergeCell ref="B7:B9"/>
    <mergeCell ref="C7:F9"/>
    <mergeCell ref="G7:L7"/>
    <mergeCell ref="M7:R7"/>
    <mergeCell ref="S7:S9"/>
    <mergeCell ref="T7:T9"/>
    <mergeCell ref="G8:I8"/>
    <mergeCell ref="J8:K9"/>
    <mergeCell ref="L8:L9"/>
    <mergeCell ref="M8:O8"/>
    <mergeCell ref="B2:T2"/>
    <mergeCell ref="B3:T3"/>
    <mergeCell ref="B5:C5"/>
    <mergeCell ref="D5:T5"/>
    <mergeCell ref="B6:J6"/>
    <mergeCell ref="K6:T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B1:S108"/>
  <sheetViews>
    <sheetView zoomScalePageLayoutView="0" workbookViewId="0" topLeftCell="A1">
      <selection activeCell="C19" sqref="C19"/>
    </sheetView>
  </sheetViews>
  <sheetFormatPr defaultColWidth="9.140625" defaultRowHeight="15" customHeight="1"/>
  <cols>
    <col min="1" max="1" width="2.00390625" style="4" customWidth="1"/>
    <col min="2" max="2" width="9.7109375" style="4" customWidth="1"/>
    <col min="3" max="3" width="50.00390625" style="4" customWidth="1"/>
    <col min="4" max="4" width="8.421875" style="4" hidden="1" customWidth="1"/>
    <col min="5" max="5" width="7.57421875" style="4" hidden="1" customWidth="1"/>
    <col min="6" max="6" width="4.00390625" style="4" hidden="1" customWidth="1"/>
    <col min="7" max="7" width="3.57421875" style="4" hidden="1" customWidth="1"/>
    <col min="8" max="8" width="7.57421875" style="4" hidden="1" customWidth="1"/>
    <col min="9" max="9" width="9.28125" style="4" hidden="1" customWidth="1"/>
    <col min="10" max="11" width="7.57421875" style="4" hidden="1" customWidth="1"/>
    <col min="12" max="12" width="5.421875" style="4" hidden="1" customWidth="1"/>
    <col min="13" max="13" width="1.28515625" style="4" hidden="1" customWidth="1"/>
    <col min="14" max="14" width="0.85546875" style="4" hidden="1" customWidth="1"/>
    <col min="15" max="15" width="7.57421875" style="4" hidden="1" customWidth="1"/>
    <col min="16" max="16" width="30.00390625" style="4" customWidth="1"/>
    <col min="17" max="17" width="9.00390625" style="4" hidden="1" customWidth="1"/>
    <col min="18" max="18" width="19.57421875" style="4" customWidth="1"/>
    <col min="19" max="16384" width="9.140625" style="4" customWidth="1"/>
  </cols>
  <sheetData>
    <row r="1" spans="2:18" ht="18.75" customHeight="1">
      <c r="B1" s="406" t="s">
        <v>636</v>
      </c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</row>
    <row r="2" spans="2:18" ht="40.5" customHeight="1">
      <c r="B2" s="407" t="s">
        <v>637</v>
      </c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</row>
    <row r="3" spans="2:18" ht="15" customHeight="1">
      <c r="B3" s="408" t="s">
        <v>638</v>
      </c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</row>
    <row r="4" spans="2:18" ht="15" customHeight="1">
      <c r="B4" s="409" t="s">
        <v>639</v>
      </c>
      <c r="C4" s="409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409" t="s">
        <v>640</v>
      </c>
      <c r="Q4" s="409"/>
      <c r="R4" s="409"/>
    </row>
    <row r="5" spans="2:18" ht="15" customHeight="1">
      <c r="B5" s="410" t="s">
        <v>641</v>
      </c>
      <c r="C5" s="410" t="s">
        <v>642</v>
      </c>
      <c r="D5" s="410" t="s">
        <v>643</v>
      </c>
      <c r="E5" s="410"/>
      <c r="F5" s="410"/>
      <c r="G5" s="410"/>
      <c r="H5" s="410"/>
      <c r="I5" s="410"/>
      <c r="J5" s="410" t="s">
        <v>644</v>
      </c>
      <c r="K5" s="410"/>
      <c r="L5" s="410"/>
      <c r="M5" s="410"/>
      <c r="N5" s="410"/>
      <c r="O5" s="410"/>
      <c r="P5" s="410"/>
      <c r="Q5" s="411" t="s">
        <v>645</v>
      </c>
      <c r="R5" s="412" t="s">
        <v>10</v>
      </c>
    </row>
    <row r="6" spans="2:18" ht="15" customHeight="1">
      <c r="B6" s="410"/>
      <c r="C6" s="410"/>
      <c r="D6" s="411" t="s">
        <v>646</v>
      </c>
      <c r="E6" s="411"/>
      <c r="F6" s="411"/>
      <c r="G6" s="411"/>
      <c r="H6" s="95" t="s">
        <v>647</v>
      </c>
      <c r="I6" s="95" t="s">
        <v>648</v>
      </c>
      <c r="J6" s="411" t="s">
        <v>649</v>
      </c>
      <c r="K6" s="411"/>
      <c r="L6" s="411"/>
      <c r="M6" s="411"/>
      <c r="N6" s="411"/>
      <c r="O6" s="95" t="s">
        <v>650</v>
      </c>
      <c r="P6" s="94" t="s">
        <v>651</v>
      </c>
      <c r="Q6" s="411"/>
      <c r="R6" s="412"/>
    </row>
    <row r="7" spans="2:18" ht="4.5" customHeight="1">
      <c r="B7" s="96"/>
      <c r="C7" s="96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6"/>
      <c r="Q7" s="97"/>
      <c r="R7" s="98"/>
    </row>
    <row r="8" spans="2:18" ht="18.75" customHeight="1">
      <c r="B8" s="99">
        <v>30000000</v>
      </c>
      <c r="C8" s="100" t="s">
        <v>652</v>
      </c>
      <c r="D8" s="101">
        <v>78318000</v>
      </c>
      <c r="E8" s="101">
        <v>0</v>
      </c>
      <c r="F8" s="413">
        <v>0</v>
      </c>
      <c r="G8" s="413"/>
      <c r="H8" s="101">
        <v>0</v>
      </c>
      <c r="I8" s="101">
        <v>78318000</v>
      </c>
      <c r="J8" s="101">
        <v>508833.21</v>
      </c>
      <c r="K8" s="101">
        <v>-69935.68</v>
      </c>
      <c r="L8" s="413">
        <v>438897.53</v>
      </c>
      <c r="M8" s="413"/>
      <c r="N8" s="413"/>
      <c r="O8" s="101">
        <v>4655509.48</v>
      </c>
      <c r="P8" s="102">
        <v>5056233.85</v>
      </c>
      <c r="Q8" s="103">
        <v>73223592.99</v>
      </c>
      <c r="R8" s="104"/>
    </row>
    <row r="9" spans="2:18" ht="18.75" customHeight="1">
      <c r="B9" s="105">
        <v>31000000</v>
      </c>
      <c r="C9" s="106" t="s">
        <v>653</v>
      </c>
      <c r="D9" s="107">
        <v>65268000</v>
      </c>
      <c r="E9" s="107">
        <v>0</v>
      </c>
      <c r="F9" s="414">
        <v>0</v>
      </c>
      <c r="G9" s="414"/>
      <c r="H9" s="107">
        <v>0</v>
      </c>
      <c r="I9" s="107">
        <v>65268000</v>
      </c>
      <c r="J9" s="107">
        <v>409548.79</v>
      </c>
      <c r="K9" s="107">
        <v>0.01</v>
      </c>
      <c r="L9" s="414">
        <v>409548.8</v>
      </c>
      <c r="M9" s="414"/>
      <c r="N9" s="414"/>
      <c r="O9" s="107">
        <v>4445221.8</v>
      </c>
      <c r="P9" s="108">
        <v>4725317.43</v>
      </c>
      <c r="Q9" s="109">
        <v>60413229.4</v>
      </c>
      <c r="R9" s="110">
        <f>P9-P11-P28-P33-P37-P40</f>
        <v>0</v>
      </c>
    </row>
    <row r="10" spans="2:18" ht="18.75" customHeight="1">
      <c r="B10" s="111">
        <v>31900000</v>
      </c>
      <c r="C10" s="112" t="s">
        <v>654</v>
      </c>
      <c r="D10" s="113">
        <v>0</v>
      </c>
      <c r="E10" s="113">
        <v>0</v>
      </c>
      <c r="F10" s="415">
        <v>0</v>
      </c>
      <c r="G10" s="415"/>
      <c r="H10" s="113">
        <v>0</v>
      </c>
      <c r="I10" s="113">
        <v>0</v>
      </c>
      <c r="J10" s="113">
        <v>-73650.83</v>
      </c>
      <c r="K10" s="113">
        <v>0.01</v>
      </c>
      <c r="L10" s="415">
        <v>-73650.82</v>
      </c>
      <c r="M10" s="415"/>
      <c r="N10" s="415"/>
      <c r="O10" s="113">
        <v>4353744.96</v>
      </c>
      <c r="P10" s="113">
        <v>4136596.89</v>
      </c>
      <c r="Q10" s="114">
        <v>-4280094.14</v>
      </c>
      <c r="R10" s="115"/>
    </row>
    <row r="11" spans="2:18" ht="18.75" customHeight="1">
      <c r="B11" s="105">
        <v>31901100</v>
      </c>
      <c r="C11" s="106" t="s">
        <v>655</v>
      </c>
      <c r="D11" s="108">
        <v>0</v>
      </c>
      <c r="E11" s="108">
        <v>0</v>
      </c>
      <c r="F11" s="416">
        <v>0</v>
      </c>
      <c r="G11" s="416"/>
      <c r="H11" s="108">
        <v>0</v>
      </c>
      <c r="I11" s="108">
        <v>0</v>
      </c>
      <c r="J11" s="108">
        <v>-26539.7</v>
      </c>
      <c r="K11" s="108">
        <v>0</v>
      </c>
      <c r="L11" s="416">
        <v>-26539.7</v>
      </c>
      <c r="M11" s="416"/>
      <c r="N11" s="416"/>
      <c r="O11" s="108">
        <v>3750204.76</v>
      </c>
      <c r="P11" s="108">
        <v>3622512.37</v>
      </c>
      <c r="Q11" s="116">
        <v>-3723665.06</v>
      </c>
      <c r="R11" s="110">
        <f>P11-P12-P13-P14-P15-P16-P17-P18-P19-P20-P21-P22-P23-P24-P25-P26-P27</f>
        <v>-1.673470251262188E-10</v>
      </c>
    </row>
    <row r="12" spans="2:18" ht="18.75" customHeight="1">
      <c r="B12" s="117">
        <v>31901101</v>
      </c>
      <c r="C12" s="118" t="s">
        <v>656</v>
      </c>
      <c r="D12" s="107">
        <v>0</v>
      </c>
      <c r="E12" s="107">
        <v>0</v>
      </c>
      <c r="F12" s="414">
        <v>0</v>
      </c>
      <c r="G12" s="414"/>
      <c r="H12" s="107">
        <v>0</v>
      </c>
      <c r="I12" s="107">
        <v>0</v>
      </c>
      <c r="J12" s="107">
        <v>-14568.37</v>
      </c>
      <c r="K12" s="107">
        <v>0</v>
      </c>
      <c r="L12" s="414">
        <v>-14568.37</v>
      </c>
      <c r="M12" s="414"/>
      <c r="N12" s="414"/>
      <c r="O12" s="107">
        <v>303369.37</v>
      </c>
      <c r="P12" s="107">
        <v>331591.24</v>
      </c>
      <c r="Q12" s="116">
        <v>-288801</v>
      </c>
      <c r="R12" s="110" t="e">
        <f>P12-'Memória de Cálculo'!#REF!-'Memória de Cálculo'!#REF!</f>
        <v>#REF!</v>
      </c>
    </row>
    <row r="13" spans="2:18" ht="18.75" customHeight="1">
      <c r="B13" s="117">
        <v>31901102</v>
      </c>
      <c r="C13" s="118" t="s">
        <v>657</v>
      </c>
      <c r="D13" s="107">
        <v>0</v>
      </c>
      <c r="E13" s="107">
        <v>0</v>
      </c>
      <c r="F13" s="414">
        <v>0</v>
      </c>
      <c r="G13" s="414"/>
      <c r="H13" s="107">
        <v>0</v>
      </c>
      <c r="I13" s="107">
        <v>0</v>
      </c>
      <c r="J13" s="107">
        <v>-379.64</v>
      </c>
      <c r="K13" s="107">
        <v>0</v>
      </c>
      <c r="L13" s="414">
        <v>-379.64</v>
      </c>
      <c r="M13" s="414"/>
      <c r="N13" s="414"/>
      <c r="O13" s="107">
        <v>66888.37</v>
      </c>
      <c r="P13" s="107">
        <v>54415.57</v>
      </c>
      <c r="Q13" s="116">
        <v>-66508.73</v>
      </c>
      <c r="R13" s="110" t="e">
        <f>P13-'Memória de Cálculo'!#REF!-'Memória de Cálculo'!#REF!</f>
        <v>#REF!</v>
      </c>
    </row>
    <row r="14" spans="2:18" ht="18.75" customHeight="1">
      <c r="B14" s="117">
        <v>31901103</v>
      </c>
      <c r="C14" s="118" t="s">
        <v>658</v>
      </c>
      <c r="D14" s="107">
        <v>0</v>
      </c>
      <c r="E14" s="107">
        <v>0</v>
      </c>
      <c r="F14" s="414">
        <v>0</v>
      </c>
      <c r="G14" s="414"/>
      <c r="H14" s="107">
        <v>0</v>
      </c>
      <c r="I14" s="107">
        <v>0</v>
      </c>
      <c r="J14" s="107">
        <v>-71995.55</v>
      </c>
      <c r="K14" s="107">
        <v>0</v>
      </c>
      <c r="L14" s="414">
        <v>-71995.55</v>
      </c>
      <c r="M14" s="414"/>
      <c r="N14" s="414"/>
      <c r="O14" s="107">
        <v>182794.05</v>
      </c>
      <c r="P14" s="107">
        <v>23827.91</v>
      </c>
      <c r="Q14" s="116">
        <v>-110798.5</v>
      </c>
      <c r="R14" s="119" t="e">
        <f>P14-'Memória de Cálculo'!#REF!-'Memória de Cálculo'!#REF!</f>
        <v>#REF!</v>
      </c>
    </row>
    <row r="15" spans="2:18" ht="18.75" customHeight="1">
      <c r="B15" s="117">
        <v>31901106</v>
      </c>
      <c r="C15" s="118" t="s">
        <v>659</v>
      </c>
      <c r="D15" s="107">
        <v>0</v>
      </c>
      <c r="E15" s="107">
        <v>0</v>
      </c>
      <c r="F15" s="414">
        <v>0</v>
      </c>
      <c r="G15" s="414"/>
      <c r="H15" s="107">
        <v>0</v>
      </c>
      <c r="I15" s="107">
        <v>0</v>
      </c>
      <c r="J15" s="107">
        <v>0</v>
      </c>
      <c r="K15" s="107">
        <v>0</v>
      </c>
      <c r="L15" s="414">
        <v>0</v>
      </c>
      <c r="M15" s="414"/>
      <c r="N15" s="414"/>
      <c r="O15" s="107">
        <v>1996</v>
      </c>
      <c r="P15" s="107">
        <v>1996</v>
      </c>
      <c r="Q15" s="116">
        <v>-1996</v>
      </c>
      <c r="R15" s="110" t="e">
        <f>P15-'Memória de Cálculo'!#REF!</f>
        <v>#REF!</v>
      </c>
    </row>
    <row r="16" spans="2:18" ht="18.75" customHeight="1">
      <c r="B16" s="117">
        <v>31901107</v>
      </c>
      <c r="C16" s="118" t="s">
        <v>660</v>
      </c>
      <c r="D16" s="107">
        <v>0</v>
      </c>
      <c r="E16" s="107">
        <v>0</v>
      </c>
      <c r="F16" s="414">
        <v>0</v>
      </c>
      <c r="G16" s="414"/>
      <c r="H16" s="107">
        <v>0</v>
      </c>
      <c r="I16" s="107">
        <v>0</v>
      </c>
      <c r="J16" s="107">
        <v>10439.26</v>
      </c>
      <c r="K16" s="107">
        <v>0</v>
      </c>
      <c r="L16" s="414">
        <v>10439.26</v>
      </c>
      <c r="M16" s="414"/>
      <c r="N16" s="414"/>
      <c r="O16" s="107">
        <v>1280215.62</v>
      </c>
      <c r="P16" s="107">
        <v>1288111.46</v>
      </c>
      <c r="Q16" s="116">
        <v>-1290654.88</v>
      </c>
      <c r="R16" s="110" t="e">
        <f>P16-'Memória de Cálculo'!#REF!-'Memória de Cálculo'!#REF!</f>
        <v>#REF!</v>
      </c>
    </row>
    <row r="17" spans="2:18" ht="18.75" customHeight="1">
      <c r="B17" s="117">
        <v>31901110</v>
      </c>
      <c r="C17" s="118" t="s">
        <v>661</v>
      </c>
      <c r="D17" s="107">
        <v>0</v>
      </c>
      <c r="E17" s="107">
        <v>0</v>
      </c>
      <c r="F17" s="414">
        <v>0</v>
      </c>
      <c r="G17" s="414"/>
      <c r="H17" s="107">
        <v>0</v>
      </c>
      <c r="I17" s="107">
        <v>0</v>
      </c>
      <c r="J17" s="107">
        <v>10089.13</v>
      </c>
      <c r="K17" s="107">
        <v>0</v>
      </c>
      <c r="L17" s="414">
        <v>10089.13</v>
      </c>
      <c r="M17" s="414"/>
      <c r="N17" s="414"/>
      <c r="O17" s="107">
        <v>612223.26</v>
      </c>
      <c r="P17" s="107">
        <v>588551.85</v>
      </c>
      <c r="Q17" s="116">
        <v>-622312.39</v>
      </c>
      <c r="R17" s="110" t="e">
        <f>P17-'Memória de Cálculo'!#REF!-'Memória de Cálculo'!#REF!</f>
        <v>#REF!</v>
      </c>
    </row>
    <row r="18" spans="2:18" ht="18.75" customHeight="1">
      <c r="B18" s="117">
        <v>31901113</v>
      </c>
      <c r="C18" s="118" t="s">
        <v>662</v>
      </c>
      <c r="D18" s="107">
        <v>0</v>
      </c>
      <c r="E18" s="107">
        <v>0</v>
      </c>
      <c r="F18" s="414">
        <v>0</v>
      </c>
      <c r="G18" s="414"/>
      <c r="H18" s="107">
        <v>0</v>
      </c>
      <c r="I18" s="107">
        <v>0</v>
      </c>
      <c r="J18" s="107">
        <v>-19018.24</v>
      </c>
      <c r="K18" s="107">
        <v>0</v>
      </c>
      <c r="L18" s="414">
        <v>-19018.24</v>
      </c>
      <c r="M18" s="414"/>
      <c r="N18" s="414"/>
      <c r="O18" s="107">
        <v>806689.03</v>
      </c>
      <c r="P18" s="107">
        <v>761451.01</v>
      </c>
      <c r="Q18" s="116">
        <v>-787670.79</v>
      </c>
      <c r="R18" s="110" t="e">
        <f>P18-'Memória de Cálculo'!#REF!</f>
        <v>#REF!</v>
      </c>
    </row>
    <row r="19" spans="2:18" ht="18.75" customHeight="1">
      <c r="B19" s="117">
        <v>31901114</v>
      </c>
      <c r="C19" s="118" t="s">
        <v>663</v>
      </c>
      <c r="D19" s="107">
        <v>0</v>
      </c>
      <c r="E19" s="107">
        <v>0</v>
      </c>
      <c r="F19" s="414">
        <v>0</v>
      </c>
      <c r="G19" s="414"/>
      <c r="H19" s="107">
        <v>0</v>
      </c>
      <c r="I19" s="107">
        <v>0</v>
      </c>
      <c r="J19" s="107">
        <v>53571.17</v>
      </c>
      <c r="K19" s="107">
        <v>0</v>
      </c>
      <c r="L19" s="414">
        <v>53571.17</v>
      </c>
      <c r="M19" s="414"/>
      <c r="N19" s="414"/>
      <c r="O19" s="107">
        <v>233767.06</v>
      </c>
      <c r="P19" s="107">
        <v>294360.27</v>
      </c>
      <c r="Q19" s="116">
        <v>-287338.23</v>
      </c>
      <c r="R19" s="110" t="e">
        <f>P19-'Memória de Cálculo'!#REF!-'Memória de Cálculo'!#REF!</f>
        <v>#REF!</v>
      </c>
    </row>
    <row r="20" spans="2:18" ht="18.75" customHeight="1">
      <c r="B20" s="117">
        <v>31901115</v>
      </c>
      <c r="C20" s="118" t="s">
        <v>664</v>
      </c>
      <c r="D20" s="107">
        <v>0</v>
      </c>
      <c r="E20" s="107">
        <v>0</v>
      </c>
      <c r="F20" s="414">
        <v>0</v>
      </c>
      <c r="G20" s="414"/>
      <c r="H20" s="107">
        <v>0</v>
      </c>
      <c r="I20" s="107">
        <v>0</v>
      </c>
      <c r="J20" s="107">
        <v>-43.77</v>
      </c>
      <c r="K20" s="107">
        <v>0</v>
      </c>
      <c r="L20" s="414">
        <v>-43.77</v>
      </c>
      <c r="M20" s="414"/>
      <c r="N20" s="414"/>
      <c r="O20" s="107">
        <v>29427.33</v>
      </c>
      <c r="P20" s="107">
        <v>28782.19</v>
      </c>
      <c r="Q20" s="116">
        <v>-29383.56</v>
      </c>
      <c r="R20" s="110" t="e">
        <f>P20-'Memória de Cálculo'!#REF!-'Memória de Cálculo'!#REF!</f>
        <v>#REF!</v>
      </c>
    </row>
    <row r="21" spans="2:18" ht="18.75" customHeight="1">
      <c r="B21" s="117">
        <v>31901116</v>
      </c>
      <c r="C21" s="118" t="s">
        <v>665</v>
      </c>
      <c r="D21" s="107">
        <v>0</v>
      </c>
      <c r="E21" s="107">
        <v>0</v>
      </c>
      <c r="F21" s="414">
        <v>0</v>
      </c>
      <c r="G21" s="414"/>
      <c r="H21" s="107">
        <v>0</v>
      </c>
      <c r="I21" s="107">
        <v>0</v>
      </c>
      <c r="J21" s="107">
        <v>0</v>
      </c>
      <c r="K21" s="107">
        <v>0</v>
      </c>
      <c r="L21" s="414">
        <v>0</v>
      </c>
      <c r="M21" s="414"/>
      <c r="N21" s="414"/>
      <c r="O21" s="107">
        <v>199.6</v>
      </c>
      <c r="P21" s="107">
        <v>199.6</v>
      </c>
      <c r="Q21" s="116">
        <v>-199.6</v>
      </c>
      <c r="R21" s="110" t="e">
        <f>P21-'Memória de Cálculo'!#REF!</f>
        <v>#REF!</v>
      </c>
    </row>
    <row r="22" spans="2:18" ht="18.75" customHeight="1">
      <c r="B22" s="117">
        <v>31901118</v>
      </c>
      <c r="C22" s="118" t="s">
        <v>666</v>
      </c>
      <c r="D22" s="107">
        <v>0</v>
      </c>
      <c r="E22" s="107">
        <v>0</v>
      </c>
      <c r="F22" s="414">
        <v>0</v>
      </c>
      <c r="G22" s="414"/>
      <c r="H22" s="107">
        <v>0</v>
      </c>
      <c r="I22" s="107">
        <v>0</v>
      </c>
      <c r="J22" s="107">
        <v>176.33</v>
      </c>
      <c r="K22" s="107">
        <v>0</v>
      </c>
      <c r="L22" s="414">
        <v>176.33</v>
      </c>
      <c r="M22" s="414"/>
      <c r="N22" s="414"/>
      <c r="O22" s="107">
        <v>41174.19</v>
      </c>
      <c r="P22" s="107">
        <v>38283.87</v>
      </c>
      <c r="Q22" s="116">
        <v>-41350.52</v>
      </c>
      <c r="R22" s="110" t="e">
        <f>P22-'Memória de Cálculo'!#REF!-'Memória de Cálculo'!#REF!</f>
        <v>#REF!</v>
      </c>
    </row>
    <row r="23" spans="2:18" ht="18.75" customHeight="1">
      <c r="B23" s="117">
        <v>31901119</v>
      </c>
      <c r="C23" s="118" t="s">
        <v>667</v>
      </c>
      <c r="D23" s="107">
        <v>0</v>
      </c>
      <c r="E23" s="107">
        <v>0</v>
      </c>
      <c r="F23" s="414">
        <v>0</v>
      </c>
      <c r="G23" s="414"/>
      <c r="H23" s="107">
        <v>0</v>
      </c>
      <c r="I23" s="107">
        <v>0</v>
      </c>
      <c r="J23" s="107">
        <v>0</v>
      </c>
      <c r="K23" s="107">
        <v>0</v>
      </c>
      <c r="L23" s="414">
        <v>0</v>
      </c>
      <c r="M23" s="414"/>
      <c r="N23" s="414"/>
      <c r="O23" s="107">
        <v>6190.68</v>
      </c>
      <c r="P23" s="107">
        <v>9685.84</v>
      </c>
      <c r="Q23" s="116">
        <v>-6190.68</v>
      </c>
      <c r="R23" s="110" t="e">
        <f>P23-'Memória de Cálculo'!#REF!</f>
        <v>#REF!</v>
      </c>
    </row>
    <row r="24" spans="2:18" ht="18.75" customHeight="1">
      <c r="B24" s="117">
        <v>31901120</v>
      </c>
      <c r="C24" s="118" t="s">
        <v>668</v>
      </c>
      <c r="D24" s="107">
        <v>0</v>
      </c>
      <c r="E24" s="107">
        <v>0</v>
      </c>
      <c r="F24" s="414">
        <v>0</v>
      </c>
      <c r="G24" s="414"/>
      <c r="H24" s="107">
        <v>0</v>
      </c>
      <c r="I24" s="107">
        <v>0</v>
      </c>
      <c r="J24" s="107">
        <v>8746.69</v>
      </c>
      <c r="K24" s="107">
        <v>0</v>
      </c>
      <c r="L24" s="414">
        <v>8746.69</v>
      </c>
      <c r="M24" s="414"/>
      <c r="N24" s="414"/>
      <c r="O24" s="107">
        <v>121655.32</v>
      </c>
      <c r="P24" s="107">
        <v>135874.49</v>
      </c>
      <c r="Q24" s="116">
        <v>-130402.01</v>
      </c>
      <c r="R24" s="110" t="e">
        <f>P24-'Memória de Cálculo'!#REF!-'Memória de Cálculo'!#REF!</f>
        <v>#REF!</v>
      </c>
    </row>
    <row r="25" spans="2:18" ht="18.75" customHeight="1">
      <c r="B25" s="117">
        <v>31901121</v>
      </c>
      <c r="C25" s="118" t="s">
        <v>669</v>
      </c>
      <c r="D25" s="107">
        <v>0</v>
      </c>
      <c r="E25" s="107">
        <v>0</v>
      </c>
      <c r="F25" s="414">
        <v>0</v>
      </c>
      <c r="G25" s="414"/>
      <c r="H25" s="107">
        <v>0</v>
      </c>
      <c r="I25" s="107">
        <v>0</v>
      </c>
      <c r="J25" s="107">
        <v>24.4</v>
      </c>
      <c r="K25" s="107">
        <v>0</v>
      </c>
      <c r="L25" s="414">
        <v>24.4</v>
      </c>
      <c r="M25" s="414"/>
      <c r="N25" s="414"/>
      <c r="O25" s="107">
        <v>223.34</v>
      </c>
      <c r="P25" s="107">
        <v>67.79</v>
      </c>
      <c r="Q25" s="116">
        <v>-247.74</v>
      </c>
      <c r="R25" s="110" t="e">
        <f>P25-'Memória de Cálculo'!#REF!</f>
        <v>#REF!</v>
      </c>
    </row>
    <row r="26" spans="2:18" ht="18.75" customHeight="1">
      <c r="B26" s="117">
        <v>31901140</v>
      </c>
      <c r="C26" s="118" t="s">
        <v>670</v>
      </c>
      <c r="D26" s="107">
        <v>0</v>
      </c>
      <c r="E26" s="107">
        <v>0</v>
      </c>
      <c r="F26" s="414">
        <v>0</v>
      </c>
      <c r="G26" s="414"/>
      <c r="H26" s="107">
        <v>0</v>
      </c>
      <c r="I26" s="107">
        <v>0</v>
      </c>
      <c r="J26" s="107">
        <v>402.77</v>
      </c>
      <c r="K26" s="107">
        <v>0</v>
      </c>
      <c r="L26" s="414">
        <v>402.77</v>
      </c>
      <c r="M26" s="414"/>
      <c r="N26" s="414"/>
      <c r="O26" s="107">
        <v>3507.92</v>
      </c>
      <c r="P26" s="107">
        <v>3396.78</v>
      </c>
      <c r="Q26" s="116">
        <v>-3910.69</v>
      </c>
      <c r="R26" s="110" t="e">
        <f>P26-'Memória de Cálculo'!#REF!-'Memória de Cálculo'!#REF!</f>
        <v>#REF!</v>
      </c>
    </row>
    <row r="27" spans="2:18" ht="18.75" customHeight="1">
      <c r="B27" s="117">
        <v>31901142</v>
      </c>
      <c r="C27" s="118" t="s">
        <v>671</v>
      </c>
      <c r="D27" s="107">
        <v>0</v>
      </c>
      <c r="E27" s="107">
        <v>0</v>
      </c>
      <c r="F27" s="414">
        <v>0</v>
      </c>
      <c r="G27" s="414"/>
      <c r="H27" s="107">
        <v>0</v>
      </c>
      <c r="I27" s="107">
        <v>0</v>
      </c>
      <c r="J27" s="107">
        <v>-3983.88</v>
      </c>
      <c r="K27" s="107">
        <v>0</v>
      </c>
      <c r="L27" s="414">
        <v>-3983.88</v>
      </c>
      <c r="M27" s="414"/>
      <c r="N27" s="414"/>
      <c r="O27" s="107">
        <v>59883.62</v>
      </c>
      <c r="P27" s="107">
        <v>61916.5</v>
      </c>
      <c r="Q27" s="116">
        <v>-55899.74</v>
      </c>
      <c r="R27" s="110" t="e">
        <f>P27-'Memória de Cálculo'!#REF!</f>
        <v>#REF!</v>
      </c>
    </row>
    <row r="28" spans="2:18" ht="18.75" customHeight="1">
      <c r="B28" s="105">
        <v>31901300</v>
      </c>
      <c r="C28" s="106" t="s">
        <v>672</v>
      </c>
      <c r="D28" s="108">
        <v>0</v>
      </c>
      <c r="E28" s="108">
        <v>0</v>
      </c>
      <c r="F28" s="416">
        <v>0</v>
      </c>
      <c r="G28" s="416"/>
      <c r="H28" s="108">
        <v>0</v>
      </c>
      <c r="I28" s="108">
        <v>0</v>
      </c>
      <c r="J28" s="108">
        <v>-4902.69</v>
      </c>
      <c r="K28" s="108">
        <v>0.01</v>
      </c>
      <c r="L28" s="416">
        <v>-4902.68</v>
      </c>
      <c r="M28" s="416"/>
      <c r="N28" s="416"/>
      <c r="O28" s="108">
        <v>164132.45</v>
      </c>
      <c r="P28" s="108">
        <v>138781.56</v>
      </c>
      <c r="Q28" s="109">
        <v>-159229.77</v>
      </c>
      <c r="R28" s="120">
        <f>P28-P29-P30-P31-P32</f>
        <v>0</v>
      </c>
    </row>
    <row r="29" spans="2:18" ht="18.75" customHeight="1">
      <c r="B29" s="121">
        <v>31901301</v>
      </c>
      <c r="C29" s="122" t="s">
        <v>673</v>
      </c>
      <c r="D29" s="123">
        <v>0</v>
      </c>
      <c r="E29" s="123">
        <v>0</v>
      </c>
      <c r="F29" s="417">
        <v>0</v>
      </c>
      <c r="G29" s="417"/>
      <c r="H29" s="123">
        <v>0</v>
      </c>
      <c r="I29" s="123">
        <v>0</v>
      </c>
      <c r="J29" s="123">
        <v>-1084.81</v>
      </c>
      <c r="K29" s="123">
        <v>0.01</v>
      </c>
      <c r="L29" s="417">
        <v>-1084.8</v>
      </c>
      <c r="M29" s="417"/>
      <c r="N29" s="417"/>
      <c r="O29" s="123">
        <v>6572.54</v>
      </c>
      <c r="P29" s="123">
        <v>1386.66</v>
      </c>
      <c r="Q29" s="124">
        <v>-5487.74</v>
      </c>
      <c r="R29" s="125" t="e">
        <f>P29-'Memória de Cálculo'!#REF!</f>
        <v>#REF!</v>
      </c>
    </row>
    <row r="30" spans="2:19" ht="18.75" customHeight="1">
      <c r="B30" s="121">
        <v>31901303</v>
      </c>
      <c r="C30" s="122" t="s">
        <v>674</v>
      </c>
      <c r="D30" s="123">
        <v>0</v>
      </c>
      <c r="E30" s="123">
        <v>0</v>
      </c>
      <c r="F30" s="417">
        <v>0</v>
      </c>
      <c r="G30" s="417"/>
      <c r="H30" s="123">
        <v>0</v>
      </c>
      <c r="I30" s="123">
        <v>0</v>
      </c>
      <c r="J30" s="123">
        <v>-1658.27</v>
      </c>
      <c r="K30" s="123">
        <v>0</v>
      </c>
      <c r="L30" s="417">
        <v>-1658.27</v>
      </c>
      <c r="M30" s="417"/>
      <c r="N30" s="417"/>
      <c r="O30" s="123">
        <v>105629.94</v>
      </c>
      <c r="P30" s="123">
        <v>83639.63</v>
      </c>
      <c r="Q30" s="126">
        <v>-103971.67</v>
      </c>
      <c r="R30" s="127" t="e">
        <f>P30-'Memória de Cálculo'!#REF!-'Memória de Cálculo'!#REF!</f>
        <v>#REF!</v>
      </c>
      <c r="S30" s="128"/>
    </row>
    <row r="31" spans="2:18" ht="18.75" customHeight="1">
      <c r="B31" s="121">
        <v>31901318</v>
      </c>
      <c r="C31" s="122" t="s">
        <v>675</v>
      </c>
      <c r="D31" s="123">
        <v>0</v>
      </c>
      <c r="E31" s="123">
        <v>0</v>
      </c>
      <c r="F31" s="417">
        <v>0</v>
      </c>
      <c r="G31" s="417"/>
      <c r="H31" s="123">
        <v>0</v>
      </c>
      <c r="I31" s="123">
        <v>0</v>
      </c>
      <c r="J31" s="123">
        <v>-3300.93</v>
      </c>
      <c r="K31" s="123">
        <v>0</v>
      </c>
      <c r="L31" s="417">
        <v>-3300.93</v>
      </c>
      <c r="M31" s="417"/>
      <c r="N31" s="417"/>
      <c r="O31" s="123">
        <v>46665</v>
      </c>
      <c r="P31" s="123">
        <v>5562.19</v>
      </c>
      <c r="Q31" s="124">
        <v>-43364.07</v>
      </c>
      <c r="R31" s="129" t="e">
        <f>P31-'Memória de Cálculo'!#REF!-'Memória de Cálculo'!#REF!</f>
        <v>#REF!</v>
      </c>
    </row>
    <row r="32" spans="2:18" ht="18.75" customHeight="1">
      <c r="B32" s="121">
        <v>31901320</v>
      </c>
      <c r="C32" s="122" t="s">
        <v>676</v>
      </c>
      <c r="D32" s="123">
        <v>0</v>
      </c>
      <c r="E32" s="123">
        <v>0</v>
      </c>
      <c r="F32" s="417">
        <v>0</v>
      </c>
      <c r="G32" s="417"/>
      <c r="H32" s="123">
        <v>0</v>
      </c>
      <c r="I32" s="123">
        <v>0</v>
      </c>
      <c r="J32" s="123">
        <v>-13603.94</v>
      </c>
      <c r="K32" s="123">
        <v>0</v>
      </c>
      <c r="L32" s="417">
        <v>-13603.94</v>
      </c>
      <c r="M32" s="417"/>
      <c r="N32" s="417"/>
      <c r="O32" s="123">
        <v>410803.25</v>
      </c>
      <c r="P32" s="123">
        <v>48193.08</v>
      </c>
      <c r="Q32" s="124">
        <v>-397199.31</v>
      </c>
      <c r="R32" s="129" t="e">
        <f>P32-'Memória de Cálculo'!#REF!</f>
        <v>#REF!</v>
      </c>
    </row>
    <row r="33" spans="2:18" ht="18.75" customHeight="1">
      <c r="B33" s="105">
        <v>31901600</v>
      </c>
      <c r="C33" s="106" t="s">
        <v>677</v>
      </c>
      <c r="D33" s="108">
        <v>0</v>
      </c>
      <c r="E33" s="108">
        <v>0</v>
      </c>
      <c r="F33" s="416">
        <v>0</v>
      </c>
      <c r="G33" s="416"/>
      <c r="H33" s="108">
        <v>0</v>
      </c>
      <c r="I33" s="108">
        <v>0</v>
      </c>
      <c r="J33" s="108">
        <v>15746.67</v>
      </c>
      <c r="K33" s="108">
        <v>0</v>
      </c>
      <c r="L33" s="416">
        <v>15746.67</v>
      </c>
      <c r="M33" s="416"/>
      <c r="N33" s="416"/>
      <c r="O33" s="108">
        <v>141833.33</v>
      </c>
      <c r="P33" s="108">
        <v>338104.56</v>
      </c>
      <c r="Q33" s="109">
        <v>-157580</v>
      </c>
      <c r="R33" s="120">
        <f>P33-P34-P35</f>
        <v>0</v>
      </c>
    </row>
    <row r="34" spans="2:18" ht="18.75" customHeight="1">
      <c r="B34" s="121">
        <v>31901606</v>
      </c>
      <c r="C34" s="122" t="s">
        <v>678</v>
      </c>
      <c r="D34" s="123">
        <v>0</v>
      </c>
      <c r="E34" s="123">
        <v>0</v>
      </c>
      <c r="F34" s="417">
        <v>0</v>
      </c>
      <c r="G34" s="417"/>
      <c r="H34" s="123">
        <v>0</v>
      </c>
      <c r="I34" s="123">
        <v>0</v>
      </c>
      <c r="J34" s="123">
        <v>-29350.61</v>
      </c>
      <c r="K34" s="123">
        <v>0</v>
      </c>
      <c r="L34" s="417">
        <v>-29350.61</v>
      </c>
      <c r="M34" s="417"/>
      <c r="N34" s="417"/>
      <c r="O34" s="123">
        <v>268969.92</v>
      </c>
      <c r="P34" s="123">
        <v>153166.67</v>
      </c>
      <c r="Q34" s="124">
        <v>-239619.31</v>
      </c>
      <c r="R34" s="129" t="e">
        <f>P34-'Memória de Cálculo'!#REF!-'Memória de Cálculo'!#REF!</f>
        <v>#REF!</v>
      </c>
    </row>
    <row r="35" spans="2:18" ht="18.75" customHeight="1">
      <c r="B35" s="121">
        <v>31901610</v>
      </c>
      <c r="C35" s="122" t="s">
        <v>679</v>
      </c>
      <c r="D35" s="123">
        <v>0</v>
      </c>
      <c r="E35" s="123">
        <v>0</v>
      </c>
      <c r="F35" s="123">
        <v>0</v>
      </c>
      <c r="G35" s="123"/>
      <c r="H35" s="123">
        <v>0</v>
      </c>
      <c r="I35" s="123">
        <v>0</v>
      </c>
      <c r="J35" s="123">
        <v>-28604.5</v>
      </c>
      <c r="K35" s="123">
        <v>0</v>
      </c>
      <c r="L35" s="123">
        <v>-28604.5</v>
      </c>
      <c r="M35" s="123"/>
      <c r="N35" s="123"/>
      <c r="O35" s="123">
        <v>28604.5</v>
      </c>
      <c r="P35" s="123">
        <v>184937.89</v>
      </c>
      <c r="Q35" s="124">
        <v>0</v>
      </c>
      <c r="R35" s="129" t="e">
        <f>P35-'Memória de Cálculo'!#REF!-'Memória de Cálculo'!#REF!</f>
        <v>#REF!</v>
      </c>
    </row>
    <row r="36" spans="2:18" ht="18.75" customHeight="1">
      <c r="B36" s="117">
        <v>31909400</v>
      </c>
      <c r="C36" s="118" t="s">
        <v>680</v>
      </c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>
        <v>37198.4</v>
      </c>
      <c r="Q36" s="116"/>
      <c r="R36" s="130"/>
    </row>
    <row r="37" spans="2:18" ht="18.75" customHeight="1">
      <c r="B37" s="105">
        <v>31909402</v>
      </c>
      <c r="C37" s="106" t="s">
        <v>681</v>
      </c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>
        <v>37198.4</v>
      </c>
      <c r="Q37" s="109"/>
      <c r="R37" s="110" t="e">
        <f>P37-'Memória de Cálculo'!#REF!</f>
        <v>#REF!</v>
      </c>
    </row>
    <row r="38" spans="2:18" ht="18.75" customHeight="1">
      <c r="B38" s="131">
        <v>31910000</v>
      </c>
      <c r="C38" s="132" t="s">
        <v>682</v>
      </c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>
        <v>588720.54</v>
      </c>
      <c r="Q38" s="134"/>
      <c r="R38" s="135"/>
    </row>
    <row r="39" spans="2:18" ht="18.75" customHeight="1">
      <c r="B39" s="131">
        <v>31911300</v>
      </c>
      <c r="C39" s="132" t="s">
        <v>672</v>
      </c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>
        <v>588720.54</v>
      </c>
      <c r="Q39" s="134"/>
      <c r="R39" s="135"/>
    </row>
    <row r="40" spans="2:18" ht="18.75" customHeight="1">
      <c r="B40" s="136">
        <v>31911315</v>
      </c>
      <c r="C40" s="137" t="s">
        <v>683</v>
      </c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>
        <v>588720.54</v>
      </c>
      <c r="Q40" s="139"/>
      <c r="R40" s="110" t="e">
        <f>P40-'Memória de Cálculo'!#REF!-'Memória de Cálculo'!#REF!</f>
        <v>#REF!</v>
      </c>
    </row>
    <row r="41" spans="2:17" ht="9.75" customHeight="1" hidden="1">
      <c r="B41" s="140" t="s">
        <v>684</v>
      </c>
      <c r="C41" s="141" t="s">
        <v>685</v>
      </c>
      <c r="D41" s="142">
        <v>13050000</v>
      </c>
      <c r="E41" s="142">
        <v>0</v>
      </c>
      <c r="F41" s="418">
        <v>0</v>
      </c>
      <c r="G41" s="418"/>
      <c r="H41" s="142">
        <v>0</v>
      </c>
      <c r="I41" s="142">
        <v>13050000</v>
      </c>
      <c r="J41" s="142">
        <v>99284.42</v>
      </c>
      <c r="K41" s="142">
        <v>-69935.69</v>
      </c>
      <c r="L41" s="418">
        <v>29348.73</v>
      </c>
      <c r="M41" s="418"/>
      <c r="N41" s="418"/>
      <c r="O41" s="142">
        <v>210287.68</v>
      </c>
      <c r="P41" s="142">
        <v>239636.41</v>
      </c>
      <c r="Q41" s="142">
        <v>12810363.59</v>
      </c>
    </row>
    <row r="42" spans="2:17" ht="9.75" customHeight="1" hidden="1">
      <c r="B42" s="143" t="s">
        <v>686</v>
      </c>
      <c r="C42" s="144" t="s">
        <v>654</v>
      </c>
      <c r="D42" s="145">
        <v>0</v>
      </c>
      <c r="E42" s="145">
        <v>0</v>
      </c>
      <c r="F42" s="419">
        <v>0</v>
      </c>
      <c r="G42" s="419"/>
      <c r="H42" s="145">
        <v>0</v>
      </c>
      <c r="I42" s="145">
        <v>0</v>
      </c>
      <c r="J42" s="145">
        <v>99276.42</v>
      </c>
      <c r="K42" s="145">
        <v>-69935.69</v>
      </c>
      <c r="L42" s="419">
        <v>29340.73</v>
      </c>
      <c r="M42" s="419"/>
      <c r="N42" s="419"/>
      <c r="O42" s="145">
        <v>210110.68</v>
      </c>
      <c r="P42" s="145">
        <v>239451.41</v>
      </c>
      <c r="Q42" s="145">
        <v>-239451.41</v>
      </c>
    </row>
    <row r="43" spans="2:17" ht="9.75" customHeight="1" hidden="1">
      <c r="B43" s="143" t="s">
        <v>687</v>
      </c>
      <c r="C43" s="144" t="s">
        <v>688</v>
      </c>
      <c r="D43" s="145">
        <v>0</v>
      </c>
      <c r="E43" s="145">
        <v>0</v>
      </c>
      <c r="F43" s="419">
        <v>0</v>
      </c>
      <c r="G43" s="419"/>
      <c r="H43" s="145">
        <v>0</v>
      </c>
      <c r="I43" s="145">
        <v>0</v>
      </c>
      <c r="J43" s="145">
        <v>0</v>
      </c>
      <c r="K43" s="145">
        <v>-13050</v>
      </c>
      <c r="L43" s="419">
        <v>-13050</v>
      </c>
      <c r="M43" s="419"/>
      <c r="N43" s="419"/>
      <c r="O43" s="145">
        <v>13050</v>
      </c>
      <c r="P43" s="145">
        <v>0</v>
      </c>
      <c r="Q43" s="145">
        <v>0</v>
      </c>
    </row>
    <row r="44" spans="2:17" ht="9.75" customHeight="1" hidden="1">
      <c r="B44" s="143" t="s">
        <v>689</v>
      </c>
      <c r="C44" s="144" t="s">
        <v>690</v>
      </c>
      <c r="D44" s="145">
        <v>0</v>
      </c>
      <c r="E44" s="145">
        <v>0</v>
      </c>
      <c r="F44" s="419">
        <v>0</v>
      </c>
      <c r="G44" s="419"/>
      <c r="H44" s="145">
        <v>0</v>
      </c>
      <c r="I44" s="145">
        <v>0</v>
      </c>
      <c r="J44" s="145">
        <v>0</v>
      </c>
      <c r="K44" s="145">
        <v>-13050</v>
      </c>
      <c r="L44" s="419">
        <v>-13050</v>
      </c>
      <c r="M44" s="419"/>
      <c r="N44" s="419"/>
      <c r="O44" s="145">
        <v>13050</v>
      </c>
      <c r="P44" s="145">
        <v>0</v>
      </c>
      <c r="Q44" s="145">
        <v>0</v>
      </c>
    </row>
    <row r="45" spans="2:17" ht="9.75" customHeight="1" hidden="1">
      <c r="B45" s="143" t="s">
        <v>691</v>
      </c>
      <c r="C45" s="144" t="s">
        <v>692</v>
      </c>
      <c r="D45" s="145">
        <v>0</v>
      </c>
      <c r="E45" s="145">
        <v>0</v>
      </c>
      <c r="F45" s="419">
        <v>0</v>
      </c>
      <c r="G45" s="419"/>
      <c r="H45" s="145">
        <v>0</v>
      </c>
      <c r="I45" s="145">
        <v>0</v>
      </c>
      <c r="J45" s="145">
        <v>-1239.98</v>
      </c>
      <c r="K45" s="145">
        <v>-14603.51</v>
      </c>
      <c r="L45" s="419">
        <v>-15843.49</v>
      </c>
      <c r="M45" s="419"/>
      <c r="N45" s="419"/>
      <c r="O45" s="145">
        <v>14343.49</v>
      </c>
      <c r="P45" s="145">
        <v>-1500</v>
      </c>
      <c r="Q45" s="145">
        <v>1500</v>
      </c>
    </row>
    <row r="46" spans="2:17" ht="9.75" customHeight="1" hidden="1">
      <c r="B46" s="143" t="s">
        <v>693</v>
      </c>
      <c r="C46" s="143" t="s">
        <v>694</v>
      </c>
      <c r="D46" s="145">
        <v>0</v>
      </c>
      <c r="E46" s="145">
        <v>0</v>
      </c>
      <c r="F46" s="419">
        <v>0</v>
      </c>
      <c r="G46" s="419"/>
      <c r="H46" s="145">
        <v>0</v>
      </c>
      <c r="I46" s="145">
        <v>0</v>
      </c>
      <c r="J46" s="145">
        <v>0</v>
      </c>
      <c r="K46" s="145">
        <v>-1688.78</v>
      </c>
      <c r="L46" s="419">
        <v>-1688.78</v>
      </c>
      <c r="M46" s="419"/>
      <c r="N46" s="419"/>
      <c r="O46" s="145">
        <v>1688.78</v>
      </c>
      <c r="P46" s="145">
        <v>0</v>
      </c>
      <c r="Q46" s="145">
        <v>0</v>
      </c>
    </row>
    <row r="47" spans="2:17" ht="9.75" customHeight="1" hidden="1">
      <c r="B47" s="143" t="s">
        <v>695</v>
      </c>
      <c r="C47" s="143" t="s">
        <v>696</v>
      </c>
      <c r="D47" s="145">
        <v>0</v>
      </c>
      <c r="E47" s="145">
        <v>0</v>
      </c>
      <c r="F47" s="419">
        <v>0</v>
      </c>
      <c r="G47" s="419"/>
      <c r="H47" s="145">
        <v>0</v>
      </c>
      <c r="I47" s="145">
        <v>0</v>
      </c>
      <c r="J47" s="145">
        <v>0</v>
      </c>
      <c r="K47" s="145">
        <v>-390.71</v>
      </c>
      <c r="L47" s="419">
        <v>-390.71</v>
      </c>
      <c r="M47" s="419"/>
      <c r="N47" s="419"/>
      <c r="O47" s="145">
        <v>390.71</v>
      </c>
      <c r="P47" s="145">
        <v>0</v>
      </c>
      <c r="Q47" s="145">
        <v>0</v>
      </c>
    </row>
    <row r="48" spans="2:17" ht="9.75" customHeight="1" hidden="1">
      <c r="B48" s="143" t="s">
        <v>697</v>
      </c>
      <c r="C48" s="143" t="s">
        <v>698</v>
      </c>
      <c r="D48" s="145">
        <v>0</v>
      </c>
      <c r="E48" s="145">
        <v>0</v>
      </c>
      <c r="F48" s="419">
        <v>0</v>
      </c>
      <c r="G48" s="419"/>
      <c r="H48" s="145">
        <v>0</v>
      </c>
      <c r="I48" s="145">
        <v>0</v>
      </c>
      <c r="J48" s="145">
        <v>0</v>
      </c>
      <c r="K48" s="145">
        <v>-4542.28</v>
      </c>
      <c r="L48" s="419">
        <v>-4542.28</v>
      </c>
      <c r="M48" s="419"/>
      <c r="N48" s="419"/>
      <c r="O48" s="145">
        <v>4542.28</v>
      </c>
      <c r="P48" s="145">
        <v>0</v>
      </c>
      <c r="Q48" s="145">
        <v>0</v>
      </c>
    </row>
    <row r="49" spans="2:17" ht="9.75" customHeight="1" hidden="1">
      <c r="B49" s="143" t="s">
        <v>699</v>
      </c>
      <c r="C49" s="143" t="s">
        <v>700</v>
      </c>
      <c r="D49" s="145">
        <v>0</v>
      </c>
      <c r="E49" s="145">
        <v>0</v>
      </c>
      <c r="F49" s="419">
        <v>0</v>
      </c>
      <c r="G49" s="419"/>
      <c r="H49" s="145">
        <v>0</v>
      </c>
      <c r="I49" s="145">
        <v>0</v>
      </c>
      <c r="J49" s="145">
        <v>184.69</v>
      </c>
      <c r="K49" s="145">
        <v>-4435.5</v>
      </c>
      <c r="L49" s="419">
        <v>-4250.81</v>
      </c>
      <c r="M49" s="419"/>
      <c r="N49" s="419"/>
      <c r="O49" s="145">
        <v>1250.81</v>
      </c>
      <c r="P49" s="145">
        <v>-3000</v>
      </c>
      <c r="Q49" s="145">
        <v>3000</v>
      </c>
    </row>
    <row r="50" spans="2:17" ht="9.75" customHeight="1" hidden="1">
      <c r="B50" s="143" t="s">
        <v>701</v>
      </c>
      <c r="C50" s="143" t="s">
        <v>702</v>
      </c>
      <c r="D50" s="145">
        <v>0</v>
      </c>
      <c r="E50" s="145">
        <v>0</v>
      </c>
      <c r="F50" s="419">
        <v>0</v>
      </c>
      <c r="G50" s="419"/>
      <c r="H50" s="145">
        <v>0</v>
      </c>
      <c r="I50" s="145">
        <v>0</v>
      </c>
      <c r="J50" s="145">
        <v>0</v>
      </c>
      <c r="K50" s="145">
        <v>1220.25</v>
      </c>
      <c r="L50" s="419">
        <v>1220.25</v>
      </c>
      <c r="M50" s="419"/>
      <c r="N50" s="419"/>
      <c r="O50" s="145">
        <v>279.75</v>
      </c>
      <c r="P50" s="145">
        <v>1500</v>
      </c>
      <c r="Q50" s="145">
        <v>-1500</v>
      </c>
    </row>
    <row r="51" spans="2:17" ht="9.75" customHeight="1" hidden="1">
      <c r="B51" s="143" t="s">
        <v>703</v>
      </c>
      <c r="C51" s="143" t="s">
        <v>704</v>
      </c>
      <c r="D51" s="145">
        <v>0</v>
      </c>
      <c r="E51" s="145">
        <v>0</v>
      </c>
      <c r="F51" s="419">
        <v>0</v>
      </c>
      <c r="G51" s="419"/>
      <c r="H51" s="145">
        <v>0</v>
      </c>
      <c r="I51" s="145">
        <v>0</v>
      </c>
      <c r="J51" s="145">
        <v>0</v>
      </c>
      <c r="K51" s="145">
        <v>-2230</v>
      </c>
      <c r="L51" s="419">
        <v>-2230</v>
      </c>
      <c r="M51" s="419"/>
      <c r="N51" s="419"/>
      <c r="O51" s="145">
        <v>2230</v>
      </c>
      <c r="P51" s="145">
        <v>0</v>
      </c>
      <c r="Q51" s="145">
        <v>0</v>
      </c>
    </row>
    <row r="52" spans="2:17" ht="9.75" customHeight="1" hidden="1">
      <c r="B52" s="143" t="s">
        <v>705</v>
      </c>
      <c r="C52" s="143" t="s">
        <v>706</v>
      </c>
      <c r="D52" s="145">
        <v>0</v>
      </c>
      <c r="E52" s="145">
        <v>0</v>
      </c>
      <c r="F52" s="419">
        <v>0</v>
      </c>
      <c r="G52" s="419"/>
      <c r="H52" s="145">
        <v>0</v>
      </c>
      <c r="I52" s="145">
        <v>0</v>
      </c>
      <c r="J52" s="145">
        <v>-180</v>
      </c>
      <c r="K52" s="145">
        <v>-1070</v>
      </c>
      <c r="L52" s="419">
        <v>-1250</v>
      </c>
      <c r="M52" s="419"/>
      <c r="N52" s="419"/>
      <c r="O52" s="145">
        <v>1250</v>
      </c>
      <c r="P52" s="145">
        <v>0</v>
      </c>
      <c r="Q52" s="145">
        <v>0</v>
      </c>
    </row>
    <row r="53" spans="2:17" ht="9.75" customHeight="1" hidden="1">
      <c r="B53" s="143" t="s">
        <v>707</v>
      </c>
      <c r="C53" s="143" t="s">
        <v>708</v>
      </c>
      <c r="D53" s="145">
        <v>0</v>
      </c>
      <c r="E53" s="145">
        <v>0</v>
      </c>
      <c r="F53" s="419">
        <v>0</v>
      </c>
      <c r="G53" s="419"/>
      <c r="H53" s="145">
        <v>0</v>
      </c>
      <c r="I53" s="145">
        <v>0</v>
      </c>
      <c r="J53" s="145">
        <v>-592</v>
      </c>
      <c r="K53" s="145">
        <v>-788.66</v>
      </c>
      <c r="L53" s="419">
        <v>-1380.66</v>
      </c>
      <c r="M53" s="419"/>
      <c r="N53" s="419"/>
      <c r="O53" s="145">
        <v>1380.66</v>
      </c>
      <c r="P53" s="145">
        <v>0</v>
      </c>
      <c r="Q53" s="145">
        <v>0</v>
      </c>
    </row>
    <row r="54" spans="2:17" ht="9.75" customHeight="1" hidden="1">
      <c r="B54" s="143" t="s">
        <v>709</v>
      </c>
      <c r="C54" s="143" t="s">
        <v>710</v>
      </c>
      <c r="D54" s="145">
        <v>0</v>
      </c>
      <c r="E54" s="145">
        <v>0</v>
      </c>
      <c r="F54" s="419">
        <v>0</v>
      </c>
      <c r="G54" s="419"/>
      <c r="H54" s="145">
        <v>0</v>
      </c>
      <c r="I54" s="145">
        <v>0</v>
      </c>
      <c r="J54" s="145">
        <v>-738</v>
      </c>
      <c r="K54" s="145">
        <v>0</v>
      </c>
      <c r="L54" s="419">
        <v>-738</v>
      </c>
      <c r="M54" s="419"/>
      <c r="N54" s="419"/>
      <c r="O54" s="145">
        <v>738</v>
      </c>
      <c r="P54" s="145">
        <v>0</v>
      </c>
      <c r="Q54" s="145">
        <v>0</v>
      </c>
    </row>
    <row r="55" spans="2:17" ht="9.75" customHeight="1" hidden="1">
      <c r="B55" s="143" t="s">
        <v>711</v>
      </c>
      <c r="C55" s="143" t="s">
        <v>712</v>
      </c>
      <c r="D55" s="145">
        <v>0</v>
      </c>
      <c r="E55" s="145">
        <v>0</v>
      </c>
      <c r="F55" s="419">
        <v>0</v>
      </c>
      <c r="G55" s="419"/>
      <c r="H55" s="145">
        <v>0</v>
      </c>
      <c r="I55" s="145">
        <v>0</v>
      </c>
      <c r="J55" s="145">
        <v>85.33</v>
      </c>
      <c r="K55" s="145">
        <v>-677.83</v>
      </c>
      <c r="L55" s="419">
        <v>-592.5</v>
      </c>
      <c r="M55" s="419"/>
      <c r="N55" s="419"/>
      <c r="O55" s="145">
        <v>592.5</v>
      </c>
      <c r="P55" s="145">
        <v>0</v>
      </c>
      <c r="Q55" s="145">
        <v>0</v>
      </c>
    </row>
    <row r="56" spans="2:17" ht="9.75" customHeight="1" hidden="1">
      <c r="B56" s="143" t="s">
        <v>713</v>
      </c>
      <c r="C56" s="143" t="s">
        <v>714</v>
      </c>
      <c r="D56" s="145">
        <v>0</v>
      </c>
      <c r="E56" s="145">
        <v>0</v>
      </c>
      <c r="F56" s="419">
        <v>0</v>
      </c>
      <c r="G56" s="419"/>
      <c r="H56" s="145">
        <v>0</v>
      </c>
      <c r="I56" s="145">
        <v>0</v>
      </c>
      <c r="J56" s="145">
        <v>0</v>
      </c>
      <c r="K56" s="145">
        <v>75365.01</v>
      </c>
      <c r="L56" s="419">
        <v>75365.01</v>
      </c>
      <c r="M56" s="419"/>
      <c r="N56" s="419"/>
      <c r="O56" s="145">
        <v>24118.18</v>
      </c>
      <c r="P56" s="145">
        <v>99483.19</v>
      </c>
      <c r="Q56" s="145">
        <v>-99483.19</v>
      </c>
    </row>
    <row r="57" spans="2:17" ht="9.75" customHeight="1" hidden="1">
      <c r="B57" s="143" t="s">
        <v>715</v>
      </c>
      <c r="C57" s="143" t="s">
        <v>716</v>
      </c>
      <c r="D57" s="145">
        <v>0</v>
      </c>
      <c r="E57" s="145">
        <v>0</v>
      </c>
      <c r="F57" s="419">
        <v>0</v>
      </c>
      <c r="G57" s="419"/>
      <c r="H57" s="145">
        <v>0</v>
      </c>
      <c r="I57" s="145">
        <v>0</v>
      </c>
      <c r="J57" s="145">
        <v>0</v>
      </c>
      <c r="K57" s="145">
        <v>50596.11</v>
      </c>
      <c r="L57" s="419">
        <v>50596.11</v>
      </c>
      <c r="M57" s="419"/>
      <c r="N57" s="419"/>
      <c r="O57" s="145">
        <v>7493.89</v>
      </c>
      <c r="P57" s="145">
        <v>58090</v>
      </c>
      <c r="Q57" s="145">
        <v>-58090</v>
      </c>
    </row>
    <row r="58" spans="2:17" ht="9.75" customHeight="1" hidden="1">
      <c r="B58" s="143" t="s">
        <v>717</v>
      </c>
      <c r="C58" s="143" t="s">
        <v>718</v>
      </c>
      <c r="D58" s="145">
        <v>0</v>
      </c>
      <c r="E58" s="145">
        <v>0</v>
      </c>
      <c r="F58" s="419">
        <v>0</v>
      </c>
      <c r="G58" s="419"/>
      <c r="H58" s="145">
        <v>0</v>
      </c>
      <c r="I58" s="145">
        <v>0</v>
      </c>
      <c r="J58" s="145">
        <v>0</v>
      </c>
      <c r="K58" s="145">
        <v>5086.94</v>
      </c>
      <c r="L58" s="419">
        <v>5086.94</v>
      </c>
      <c r="M58" s="419"/>
      <c r="N58" s="419"/>
      <c r="O58" s="145">
        <v>0</v>
      </c>
      <c r="P58" s="145">
        <v>5086.94</v>
      </c>
      <c r="Q58" s="145">
        <v>-5086.94</v>
      </c>
    </row>
    <row r="59" spans="2:17" ht="9.75" customHeight="1" hidden="1">
      <c r="B59" s="143" t="s">
        <v>719</v>
      </c>
      <c r="C59" s="143" t="s">
        <v>720</v>
      </c>
      <c r="D59" s="145">
        <v>0</v>
      </c>
      <c r="E59" s="145">
        <v>0</v>
      </c>
      <c r="F59" s="419">
        <v>0</v>
      </c>
      <c r="G59" s="419"/>
      <c r="H59" s="145">
        <v>0</v>
      </c>
      <c r="I59" s="145">
        <v>0</v>
      </c>
      <c r="J59" s="145">
        <v>0</v>
      </c>
      <c r="K59" s="145">
        <v>-12977.78</v>
      </c>
      <c r="L59" s="419">
        <v>-12977.78</v>
      </c>
      <c r="M59" s="419"/>
      <c r="N59" s="419"/>
      <c r="O59" s="145">
        <v>12977.78</v>
      </c>
      <c r="P59" s="145">
        <v>0</v>
      </c>
      <c r="Q59" s="145">
        <v>0</v>
      </c>
    </row>
    <row r="60" spans="2:17" ht="9.75" customHeight="1" hidden="1">
      <c r="B60" s="143" t="s">
        <v>721</v>
      </c>
      <c r="C60" s="143" t="s">
        <v>722</v>
      </c>
      <c r="D60" s="145">
        <v>0</v>
      </c>
      <c r="E60" s="145">
        <v>0</v>
      </c>
      <c r="F60" s="419">
        <v>0</v>
      </c>
      <c r="G60" s="419"/>
      <c r="H60" s="145">
        <v>0</v>
      </c>
      <c r="I60" s="145">
        <v>0</v>
      </c>
      <c r="J60" s="145">
        <v>0</v>
      </c>
      <c r="K60" s="145">
        <v>32659.74</v>
      </c>
      <c r="L60" s="419">
        <v>32659.74</v>
      </c>
      <c r="M60" s="419"/>
      <c r="N60" s="419"/>
      <c r="O60" s="145">
        <v>3646.51</v>
      </c>
      <c r="P60" s="145">
        <v>36306.25</v>
      </c>
      <c r="Q60" s="145">
        <v>-36306.25</v>
      </c>
    </row>
    <row r="61" spans="2:17" ht="9.75" customHeight="1" hidden="1">
      <c r="B61" s="143" t="s">
        <v>723</v>
      </c>
      <c r="C61" s="143" t="s">
        <v>724</v>
      </c>
      <c r="D61" s="145">
        <v>0</v>
      </c>
      <c r="E61" s="145">
        <v>0</v>
      </c>
      <c r="F61" s="419">
        <v>0</v>
      </c>
      <c r="G61" s="419"/>
      <c r="H61" s="145">
        <v>0</v>
      </c>
      <c r="I61" s="145">
        <v>0</v>
      </c>
      <c r="J61" s="145">
        <v>-501</v>
      </c>
      <c r="K61" s="145">
        <v>9134.05</v>
      </c>
      <c r="L61" s="419">
        <v>8633.05</v>
      </c>
      <c r="M61" s="419"/>
      <c r="N61" s="419"/>
      <c r="O61" s="145">
        <v>6816.29</v>
      </c>
      <c r="P61" s="145">
        <v>15449.34</v>
      </c>
      <c r="Q61" s="145">
        <v>-15449.34</v>
      </c>
    </row>
    <row r="62" spans="2:17" ht="9.75" customHeight="1" hidden="1">
      <c r="B62" s="143" t="s">
        <v>725</v>
      </c>
      <c r="C62" s="143" t="s">
        <v>726</v>
      </c>
      <c r="D62" s="145">
        <v>0</v>
      </c>
      <c r="E62" s="145">
        <v>0</v>
      </c>
      <c r="F62" s="419">
        <v>0</v>
      </c>
      <c r="G62" s="419"/>
      <c r="H62" s="145">
        <v>0</v>
      </c>
      <c r="I62" s="145">
        <v>0</v>
      </c>
      <c r="J62" s="145">
        <v>0</v>
      </c>
      <c r="K62" s="145">
        <v>9134.05</v>
      </c>
      <c r="L62" s="419">
        <v>9134.05</v>
      </c>
      <c r="M62" s="419"/>
      <c r="N62" s="419"/>
      <c r="O62" s="145">
        <v>6315.29</v>
      </c>
      <c r="P62" s="145">
        <v>15449.34</v>
      </c>
      <c r="Q62" s="145">
        <v>-15449.34</v>
      </c>
    </row>
    <row r="63" spans="2:17" ht="9.75" customHeight="1" hidden="1">
      <c r="B63" s="143" t="s">
        <v>727</v>
      </c>
      <c r="C63" s="143" t="s">
        <v>728</v>
      </c>
      <c r="D63" s="145">
        <v>0</v>
      </c>
      <c r="E63" s="145">
        <v>0</v>
      </c>
      <c r="F63" s="419">
        <v>0</v>
      </c>
      <c r="G63" s="419"/>
      <c r="H63" s="145">
        <v>0</v>
      </c>
      <c r="I63" s="145">
        <v>0</v>
      </c>
      <c r="J63" s="145">
        <v>-501</v>
      </c>
      <c r="K63" s="145">
        <v>0</v>
      </c>
      <c r="L63" s="419">
        <v>-501</v>
      </c>
      <c r="M63" s="419"/>
      <c r="N63" s="419"/>
      <c r="O63" s="145">
        <v>501</v>
      </c>
      <c r="P63" s="145">
        <v>0</v>
      </c>
      <c r="Q63" s="145">
        <v>0</v>
      </c>
    </row>
    <row r="64" spans="2:17" ht="9.75" customHeight="1" hidden="1">
      <c r="B64" s="143" t="s">
        <v>729</v>
      </c>
      <c r="C64" s="143" t="s">
        <v>730</v>
      </c>
      <c r="D64" s="145">
        <v>0</v>
      </c>
      <c r="E64" s="145">
        <v>0</v>
      </c>
      <c r="F64" s="419">
        <v>0</v>
      </c>
      <c r="G64" s="419"/>
      <c r="H64" s="145">
        <v>0</v>
      </c>
      <c r="I64" s="145">
        <v>0</v>
      </c>
      <c r="J64" s="145">
        <v>0</v>
      </c>
      <c r="K64" s="145">
        <v>-76506.97</v>
      </c>
      <c r="L64" s="419">
        <v>-76506.97</v>
      </c>
      <c r="M64" s="419"/>
      <c r="N64" s="419"/>
      <c r="O64" s="145">
        <v>76506.97</v>
      </c>
      <c r="P64" s="145">
        <v>0</v>
      </c>
      <c r="Q64" s="145">
        <v>0</v>
      </c>
    </row>
    <row r="65" spans="2:17" ht="9.75" customHeight="1" hidden="1">
      <c r="B65" s="143" t="s">
        <v>731</v>
      </c>
      <c r="C65" s="143" t="s">
        <v>732</v>
      </c>
      <c r="D65" s="145">
        <v>0</v>
      </c>
      <c r="E65" s="145">
        <v>0</v>
      </c>
      <c r="F65" s="419">
        <v>0</v>
      </c>
      <c r="G65" s="419"/>
      <c r="H65" s="145">
        <v>0</v>
      </c>
      <c r="I65" s="145">
        <v>0</v>
      </c>
      <c r="J65" s="145">
        <v>0</v>
      </c>
      <c r="K65" s="145">
        <v>-48885.75</v>
      </c>
      <c r="L65" s="419">
        <v>-48885.75</v>
      </c>
      <c r="M65" s="419"/>
      <c r="N65" s="419"/>
      <c r="O65" s="145">
        <v>48885.75</v>
      </c>
      <c r="P65" s="145">
        <v>0</v>
      </c>
      <c r="Q65" s="145">
        <v>0</v>
      </c>
    </row>
    <row r="66" spans="2:17" ht="9.75" customHeight="1" hidden="1">
      <c r="B66" s="143" t="s">
        <v>733</v>
      </c>
      <c r="C66" s="143" t="s">
        <v>734</v>
      </c>
      <c r="D66" s="145">
        <v>0</v>
      </c>
      <c r="E66" s="145">
        <v>0</v>
      </c>
      <c r="F66" s="419">
        <v>0</v>
      </c>
      <c r="G66" s="419"/>
      <c r="H66" s="145">
        <v>0</v>
      </c>
      <c r="I66" s="145">
        <v>0</v>
      </c>
      <c r="J66" s="145">
        <v>0</v>
      </c>
      <c r="K66" s="145">
        <v>-7013.78</v>
      </c>
      <c r="L66" s="419">
        <v>-7013.78</v>
      </c>
      <c r="M66" s="419"/>
      <c r="N66" s="419"/>
      <c r="O66" s="145">
        <v>7013.78</v>
      </c>
      <c r="P66" s="145">
        <v>0</v>
      </c>
      <c r="Q66" s="145">
        <v>0</v>
      </c>
    </row>
    <row r="67" spans="2:17" ht="9.75" customHeight="1" hidden="1">
      <c r="B67" s="143" t="s">
        <v>735</v>
      </c>
      <c r="C67" s="143" t="s">
        <v>736</v>
      </c>
      <c r="D67" s="145">
        <v>0</v>
      </c>
      <c r="E67" s="145">
        <v>0</v>
      </c>
      <c r="F67" s="419">
        <v>0</v>
      </c>
      <c r="G67" s="419"/>
      <c r="H67" s="145">
        <v>0</v>
      </c>
      <c r="I67" s="145">
        <v>0</v>
      </c>
      <c r="J67" s="145">
        <v>0</v>
      </c>
      <c r="K67" s="145">
        <v>-20607.44</v>
      </c>
      <c r="L67" s="419">
        <v>-20607.44</v>
      </c>
      <c r="M67" s="419"/>
      <c r="N67" s="419"/>
      <c r="O67" s="145">
        <v>20607.44</v>
      </c>
      <c r="P67" s="145">
        <v>0</v>
      </c>
      <c r="Q67" s="145">
        <v>0</v>
      </c>
    </row>
    <row r="68" spans="2:17" ht="9.75" customHeight="1" hidden="1">
      <c r="B68" s="143" t="s">
        <v>737</v>
      </c>
      <c r="C68" s="143" t="s">
        <v>738</v>
      </c>
      <c r="D68" s="145">
        <v>0</v>
      </c>
      <c r="E68" s="145">
        <v>0</v>
      </c>
      <c r="F68" s="419">
        <v>0</v>
      </c>
      <c r="G68" s="419"/>
      <c r="H68" s="145">
        <v>0</v>
      </c>
      <c r="I68" s="145">
        <v>0</v>
      </c>
      <c r="J68" s="145">
        <v>101108.6</v>
      </c>
      <c r="K68" s="145">
        <v>-22930.44</v>
      </c>
      <c r="L68" s="419">
        <v>78178.16</v>
      </c>
      <c r="M68" s="419"/>
      <c r="N68" s="419"/>
      <c r="O68" s="145">
        <v>61533.05</v>
      </c>
      <c r="P68" s="145">
        <v>139711.21</v>
      </c>
      <c r="Q68" s="145">
        <v>-139711.21</v>
      </c>
    </row>
    <row r="69" spans="2:17" ht="9.75" customHeight="1" hidden="1">
      <c r="B69" s="143" t="s">
        <v>739</v>
      </c>
      <c r="C69" s="143" t="s">
        <v>740</v>
      </c>
      <c r="D69" s="145">
        <v>0</v>
      </c>
      <c r="E69" s="145">
        <v>0</v>
      </c>
      <c r="F69" s="419">
        <v>0</v>
      </c>
      <c r="G69" s="419"/>
      <c r="H69" s="145">
        <v>0</v>
      </c>
      <c r="I69" s="145">
        <v>0</v>
      </c>
      <c r="J69" s="145">
        <v>125.75</v>
      </c>
      <c r="K69" s="145">
        <v>-700.65</v>
      </c>
      <c r="L69" s="419">
        <v>-574.9</v>
      </c>
      <c r="M69" s="419"/>
      <c r="N69" s="419"/>
      <c r="O69" s="145">
        <v>574.9</v>
      </c>
      <c r="P69" s="145">
        <v>0</v>
      </c>
      <c r="Q69" s="145">
        <v>0</v>
      </c>
    </row>
    <row r="70" spans="2:17" ht="9.75" customHeight="1" hidden="1">
      <c r="B70" s="143" t="s">
        <v>741</v>
      </c>
      <c r="C70" s="143" t="s">
        <v>742</v>
      </c>
      <c r="D70" s="145">
        <v>0</v>
      </c>
      <c r="E70" s="145">
        <v>0</v>
      </c>
      <c r="F70" s="419">
        <v>0</v>
      </c>
      <c r="G70" s="419"/>
      <c r="H70" s="145">
        <v>0</v>
      </c>
      <c r="I70" s="145">
        <v>0</v>
      </c>
      <c r="J70" s="145">
        <v>0</v>
      </c>
      <c r="K70" s="145">
        <v>358.8</v>
      </c>
      <c r="L70" s="419">
        <v>358.8</v>
      </c>
      <c r="M70" s="419"/>
      <c r="N70" s="419"/>
      <c r="O70" s="145">
        <v>0</v>
      </c>
      <c r="P70" s="145">
        <v>358.8</v>
      </c>
      <c r="Q70" s="145">
        <v>-358.8</v>
      </c>
    </row>
    <row r="71" spans="2:17" ht="9.75" customHeight="1" hidden="1">
      <c r="B71" s="143" t="s">
        <v>743</v>
      </c>
      <c r="C71" s="143" t="s">
        <v>744</v>
      </c>
      <c r="D71" s="145">
        <v>0</v>
      </c>
      <c r="E71" s="145">
        <v>0</v>
      </c>
      <c r="F71" s="419">
        <v>0</v>
      </c>
      <c r="G71" s="419"/>
      <c r="H71" s="145">
        <v>0</v>
      </c>
      <c r="I71" s="145">
        <v>0</v>
      </c>
      <c r="J71" s="145">
        <v>0</v>
      </c>
      <c r="K71" s="145">
        <v>-8633.46</v>
      </c>
      <c r="L71" s="419">
        <v>-8633.46</v>
      </c>
      <c r="M71" s="419"/>
      <c r="N71" s="419"/>
      <c r="O71" s="145">
        <v>8633.46</v>
      </c>
      <c r="P71" s="145">
        <v>0</v>
      </c>
      <c r="Q71" s="145">
        <v>0</v>
      </c>
    </row>
    <row r="72" spans="2:17" ht="9.75" customHeight="1" hidden="1">
      <c r="B72" s="143" t="s">
        <v>745</v>
      </c>
      <c r="C72" s="143" t="s">
        <v>746</v>
      </c>
      <c r="D72" s="145">
        <v>0</v>
      </c>
      <c r="E72" s="145">
        <v>0</v>
      </c>
      <c r="F72" s="419">
        <v>0</v>
      </c>
      <c r="G72" s="419"/>
      <c r="H72" s="145">
        <v>0</v>
      </c>
      <c r="I72" s="145">
        <v>0</v>
      </c>
      <c r="J72" s="145">
        <v>-600</v>
      </c>
      <c r="K72" s="145">
        <v>3975.25</v>
      </c>
      <c r="L72" s="419">
        <v>3375.25</v>
      </c>
      <c r="M72" s="419"/>
      <c r="N72" s="419"/>
      <c r="O72" s="145">
        <v>600</v>
      </c>
      <c r="P72" s="145">
        <v>3975.25</v>
      </c>
      <c r="Q72" s="145">
        <v>-3975.25</v>
      </c>
    </row>
    <row r="73" spans="2:17" ht="9.75" customHeight="1" hidden="1">
      <c r="B73" s="143" t="s">
        <v>747</v>
      </c>
      <c r="C73" s="143" t="s">
        <v>748</v>
      </c>
      <c r="D73" s="145">
        <v>0</v>
      </c>
      <c r="E73" s="145">
        <v>0</v>
      </c>
      <c r="F73" s="419">
        <v>0</v>
      </c>
      <c r="G73" s="419"/>
      <c r="H73" s="145">
        <v>0</v>
      </c>
      <c r="I73" s="145">
        <v>0</v>
      </c>
      <c r="J73" s="145">
        <v>112.68</v>
      </c>
      <c r="K73" s="145">
        <v>7798.8</v>
      </c>
      <c r="L73" s="419">
        <v>7911.48</v>
      </c>
      <c r="M73" s="419"/>
      <c r="N73" s="419"/>
      <c r="O73" s="145">
        <v>2784.92</v>
      </c>
      <c r="P73" s="145">
        <v>10696.4</v>
      </c>
      <c r="Q73" s="145">
        <v>-10696.4</v>
      </c>
    </row>
    <row r="74" spans="2:17" ht="9.75" customHeight="1" hidden="1">
      <c r="B74" s="143" t="s">
        <v>749</v>
      </c>
      <c r="C74" s="143" t="s">
        <v>750</v>
      </c>
      <c r="D74" s="145">
        <v>0</v>
      </c>
      <c r="E74" s="145">
        <v>0</v>
      </c>
      <c r="F74" s="419">
        <v>0</v>
      </c>
      <c r="G74" s="419"/>
      <c r="H74" s="145">
        <v>0</v>
      </c>
      <c r="I74" s="145">
        <v>0</v>
      </c>
      <c r="J74" s="145">
        <v>0</v>
      </c>
      <c r="K74" s="145">
        <v>84601.45</v>
      </c>
      <c r="L74" s="419">
        <v>84601.45</v>
      </c>
      <c r="M74" s="419"/>
      <c r="N74" s="419"/>
      <c r="O74" s="145">
        <v>14151.55</v>
      </c>
      <c r="P74" s="145">
        <v>98753</v>
      </c>
      <c r="Q74" s="145">
        <v>-98753</v>
      </c>
    </row>
    <row r="75" spans="2:17" ht="9.75" customHeight="1" hidden="1">
      <c r="B75" s="143" t="s">
        <v>751</v>
      </c>
      <c r="C75" s="143" t="s">
        <v>752</v>
      </c>
      <c r="D75" s="145">
        <v>0</v>
      </c>
      <c r="E75" s="145">
        <v>0</v>
      </c>
      <c r="F75" s="419">
        <v>0</v>
      </c>
      <c r="G75" s="419"/>
      <c r="H75" s="145">
        <v>0</v>
      </c>
      <c r="I75" s="145">
        <v>0</v>
      </c>
      <c r="J75" s="145">
        <v>0</v>
      </c>
      <c r="K75" s="145">
        <v>-1750</v>
      </c>
      <c r="L75" s="419">
        <v>-1750</v>
      </c>
      <c r="M75" s="419"/>
      <c r="N75" s="419"/>
      <c r="O75" s="145">
        <v>1750</v>
      </c>
      <c r="P75" s="145">
        <v>0</v>
      </c>
      <c r="Q75" s="145">
        <v>0</v>
      </c>
    </row>
    <row r="76" spans="2:17" ht="9.75" customHeight="1" hidden="1">
      <c r="B76" s="143" t="s">
        <v>753</v>
      </c>
      <c r="C76" s="143" t="s">
        <v>754</v>
      </c>
      <c r="D76" s="145">
        <v>0</v>
      </c>
      <c r="E76" s="145">
        <v>0</v>
      </c>
      <c r="F76" s="419">
        <v>0</v>
      </c>
      <c r="G76" s="419"/>
      <c r="H76" s="145">
        <v>0</v>
      </c>
      <c r="I76" s="145">
        <v>0</v>
      </c>
      <c r="J76" s="145">
        <v>0</v>
      </c>
      <c r="K76" s="145">
        <v>6346.67</v>
      </c>
      <c r="L76" s="419">
        <v>6346.67</v>
      </c>
      <c r="M76" s="419"/>
      <c r="N76" s="419"/>
      <c r="O76" s="145">
        <v>0</v>
      </c>
      <c r="P76" s="145">
        <v>6346.67</v>
      </c>
      <c r="Q76" s="145">
        <v>-6346.67</v>
      </c>
    </row>
    <row r="77" spans="2:17" ht="10.5" customHeight="1" hidden="1">
      <c r="B77" s="143" t="s">
        <v>755</v>
      </c>
      <c r="C77" s="143" t="s">
        <v>756</v>
      </c>
      <c r="D77" s="145">
        <v>0</v>
      </c>
      <c r="E77" s="145">
        <v>0</v>
      </c>
      <c r="F77" s="419">
        <v>0</v>
      </c>
      <c r="G77" s="419"/>
      <c r="H77" s="145">
        <v>0</v>
      </c>
      <c r="I77" s="145">
        <v>0</v>
      </c>
      <c r="J77" s="145">
        <v>0</v>
      </c>
      <c r="K77" s="145">
        <v>-2070</v>
      </c>
      <c r="L77" s="419">
        <v>-2070</v>
      </c>
      <c r="M77" s="419"/>
      <c r="N77" s="419"/>
      <c r="O77" s="145">
        <v>2070</v>
      </c>
      <c r="P77" s="145">
        <v>0</v>
      </c>
      <c r="Q77" s="145">
        <v>0</v>
      </c>
    </row>
    <row r="78" spans="2:17" ht="9.75" customHeight="1" hidden="1">
      <c r="B78" s="143" t="s">
        <v>757</v>
      </c>
      <c r="C78" s="143" t="s">
        <v>758</v>
      </c>
      <c r="D78" s="145">
        <v>0</v>
      </c>
      <c r="E78" s="145">
        <v>0</v>
      </c>
      <c r="F78" s="419">
        <v>0</v>
      </c>
      <c r="G78" s="419"/>
      <c r="H78" s="145">
        <v>0</v>
      </c>
      <c r="I78" s="145">
        <v>0</v>
      </c>
      <c r="J78" s="145">
        <v>-280</v>
      </c>
      <c r="K78" s="145">
        <v>0</v>
      </c>
      <c r="L78" s="419">
        <v>-280</v>
      </c>
      <c r="M78" s="419"/>
      <c r="N78" s="419"/>
      <c r="O78" s="145">
        <v>280</v>
      </c>
      <c r="P78" s="145">
        <v>0</v>
      </c>
      <c r="Q78" s="145">
        <v>0</v>
      </c>
    </row>
    <row r="79" spans="2:17" ht="9.75" customHeight="1" hidden="1">
      <c r="B79" s="143" t="s">
        <v>759</v>
      </c>
      <c r="C79" s="143" t="s">
        <v>760</v>
      </c>
      <c r="D79" s="145">
        <v>0</v>
      </c>
      <c r="E79" s="145">
        <v>0</v>
      </c>
      <c r="F79" s="419">
        <v>0</v>
      </c>
      <c r="G79" s="419"/>
      <c r="H79" s="145">
        <v>0</v>
      </c>
      <c r="I79" s="145">
        <v>0</v>
      </c>
      <c r="J79" s="145">
        <v>101805.67</v>
      </c>
      <c r="K79" s="145">
        <v>-101805.67</v>
      </c>
      <c r="L79" s="419">
        <v>0</v>
      </c>
      <c r="M79" s="419"/>
      <c r="N79" s="419"/>
      <c r="O79" s="145">
        <v>0</v>
      </c>
      <c r="P79" s="145">
        <v>0</v>
      </c>
      <c r="Q79" s="145">
        <v>0</v>
      </c>
    </row>
    <row r="80" spans="2:17" ht="9.75" customHeight="1" hidden="1">
      <c r="B80" s="143" t="s">
        <v>761</v>
      </c>
      <c r="C80" s="143" t="s">
        <v>762</v>
      </c>
      <c r="D80" s="145">
        <v>0</v>
      </c>
      <c r="E80" s="145">
        <v>0</v>
      </c>
      <c r="F80" s="419">
        <v>0</v>
      </c>
      <c r="G80" s="419"/>
      <c r="H80" s="145">
        <v>0</v>
      </c>
      <c r="I80" s="145">
        <v>0</v>
      </c>
      <c r="J80" s="145">
        <v>0</v>
      </c>
      <c r="K80" s="145">
        <v>-5158.36</v>
      </c>
      <c r="L80" s="419">
        <v>-5158.36</v>
      </c>
      <c r="M80" s="419"/>
      <c r="N80" s="419"/>
      <c r="O80" s="145">
        <v>5158.36</v>
      </c>
      <c r="P80" s="145">
        <v>0</v>
      </c>
      <c r="Q80" s="145">
        <v>0</v>
      </c>
    </row>
    <row r="81" spans="2:17" ht="9.75" customHeight="1" hidden="1">
      <c r="B81" s="143" t="s">
        <v>763</v>
      </c>
      <c r="C81" s="143" t="s">
        <v>764</v>
      </c>
      <c r="D81" s="145">
        <v>0</v>
      </c>
      <c r="E81" s="145">
        <v>0</v>
      </c>
      <c r="F81" s="419">
        <v>0</v>
      </c>
      <c r="G81" s="419"/>
      <c r="H81" s="145">
        <v>0</v>
      </c>
      <c r="I81" s="145">
        <v>0</v>
      </c>
      <c r="J81" s="145">
        <v>-55.5</v>
      </c>
      <c r="K81" s="145">
        <v>1500</v>
      </c>
      <c r="L81" s="419">
        <v>1444.5</v>
      </c>
      <c r="M81" s="419"/>
      <c r="N81" s="419"/>
      <c r="O81" s="145">
        <v>55.5</v>
      </c>
      <c r="P81" s="145">
        <v>1500</v>
      </c>
      <c r="Q81" s="145">
        <v>-1500</v>
      </c>
    </row>
    <row r="82" spans="2:17" ht="9.75" customHeight="1" hidden="1">
      <c r="B82" s="143" t="s">
        <v>765</v>
      </c>
      <c r="C82" s="143" t="s">
        <v>766</v>
      </c>
      <c r="D82" s="145">
        <v>0</v>
      </c>
      <c r="E82" s="145">
        <v>0</v>
      </c>
      <c r="F82" s="419">
        <v>0</v>
      </c>
      <c r="G82" s="419"/>
      <c r="H82" s="145">
        <v>0</v>
      </c>
      <c r="I82" s="145">
        <v>0</v>
      </c>
      <c r="J82" s="145">
        <v>0</v>
      </c>
      <c r="K82" s="145">
        <v>-12857.4</v>
      </c>
      <c r="L82" s="419">
        <v>-12857.4</v>
      </c>
      <c r="M82" s="419"/>
      <c r="N82" s="419"/>
      <c r="O82" s="145">
        <v>12857.4</v>
      </c>
      <c r="P82" s="145">
        <v>0</v>
      </c>
      <c r="Q82" s="145">
        <v>0</v>
      </c>
    </row>
    <row r="83" spans="2:17" ht="9.75" customHeight="1" hidden="1">
      <c r="B83" s="143" t="s">
        <v>767</v>
      </c>
      <c r="C83" s="143" t="s">
        <v>768</v>
      </c>
      <c r="D83" s="145">
        <v>0</v>
      </c>
      <c r="E83" s="145">
        <v>0</v>
      </c>
      <c r="F83" s="419">
        <v>0</v>
      </c>
      <c r="G83" s="419"/>
      <c r="H83" s="145">
        <v>0</v>
      </c>
      <c r="I83" s="145">
        <v>0</v>
      </c>
      <c r="J83" s="145">
        <v>0</v>
      </c>
      <c r="K83" s="145">
        <v>-693</v>
      </c>
      <c r="L83" s="419">
        <v>-693</v>
      </c>
      <c r="M83" s="419"/>
      <c r="N83" s="419"/>
      <c r="O83" s="145">
        <v>693</v>
      </c>
      <c r="P83" s="145">
        <v>0</v>
      </c>
      <c r="Q83" s="145">
        <v>0</v>
      </c>
    </row>
    <row r="84" spans="2:17" ht="9.75" customHeight="1" hidden="1">
      <c r="B84" s="143" t="s">
        <v>769</v>
      </c>
      <c r="C84" s="143" t="s">
        <v>770</v>
      </c>
      <c r="D84" s="145">
        <v>0</v>
      </c>
      <c r="E84" s="145">
        <v>0</v>
      </c>
      <c r="F84" s="419">
        <v>0</v>
      </c>
      <c r="G84" s="419"/>
      <c r="H84" s="145">
        <v>0</v>
      </c>
      <c r="I84" s="145">
        <v>0</v>
      </c>
      <c r="J84" s="145">
        <v>0</v>
      </c>
      <c r="K84" s="145">
        <v>-1869.85</v>
      </c>
      <c r="L84" s="419">
        <v>-1869.85</v>
      </c>
      <c r="M84" s="419"/>
      <c r="N84" s="419"/>
      <c r="O84" s="145">
        <v>1869.85</v>
      </c>
      <c r="P84" s="145">
        <v>0</v>
      </c>
      <c r="Q84" s="145">
        <v>0</v>
      </c>
    </row>
    <row r="85" spans="2:17" ht="9.75" customHeight="1" hidden="1">
      <c r="B85" s="143" t="s">
        <v>771</v>
      </c>
      <c r="C85" s="143" t="s">
        <v>772</v>
      </c>
      <c r="D85" s="145">
        <v>0</v>
      </c>
      <c r="E85" s="145">
        <v>0</v>
      </c>
      <c r="F85" s="419">
        <v>0</v>
      </c>
      <c r="G85" s="419"/>
      <c r="H85" s="145">
        <v>0</v>
      </c>
      <c r="I85" s="145">
        <v>0</v>
      </c>
      <c r="J85" s="145">
        <v>0</v>
      </c>
      <c r="K85" s="145">
        <v>15726.98</v>
      </c>
      <c r="L85" s="419">
        <v>15726.98</v>
      </c>
      <c r="M85" s="419"/>
      <c r="N85" s="419"/>
      <c r="O85" s="145">
        <v>2354.11</v>
      </c>
      <c r="P85" s="145">
        <v>18081.09</v>
      </c>
      <c r="Q85" s="145">
        <v>-18081.09</v>
      </c>
    </row>
    <row r="86" spans="2:17" ht="9.75" customHeight="1" hidden="1">
      <c r="B86" s="143" t="s">
        <v>773</v>
      </c>
      <c r="C86" s="143" t="s">
        <v>774</v>
      </c>
      <c r="D86" s="145">
        <v>0</v>
      </c>
      <c r="E86" s="145">
        <v>0</v>
      </c>
      <c r="F86" s="419">
        <v>0</v>
      </c>
      <c r="G86" s="419"/>
      <c r="H86" s="145">
        <v>0</v>
      </c>
      <c r="I86" s="145">
        <v>0</v>
      </c>
      <c r="J86" s="145">
        <v>0</v>
      </c>
      <c r="K86" s="145">
        <v>-7700</v>
      </c>
      <c r="L86" s="419">
        <v>-7700</v>
      </c>
      <c r="M86" s="419"/>
      <c r="N86" s="419"/>
      <c r="O86" s="145">
        <v>7700</v>
      </c>
      <c r="P86" s="145">
        <v>0</v>
      </c>
      <c r="Q86" s="145">
        <v>0</v>
      </c>
    </row>
    <row r="87" spans="2:17" ht="9.75" customHeight="1" hidden="1">
      <c r="B87" s="143" t="s">
        <v>775</v>
      </c>
      <c r="C87" s="143" t="s">
        <v>776</v>
      </c>
      <c r="D87" s="145">
        <v>0</v>
      </c>
      <c r="E87" s="145">
        <v>0</v>
      </c>
      <c r="F87" s="419">
        <v>0</v>
      </c>
      <c r="G87" s="419"/>
      <c r="H87" s="145">
        <v>0</v>
      </c>
      <c r="I87" s="145">
        <v>0</v>
      </c>
      <c r="J87" s="145">
        <v>0</v>
      </c>
      <c r="K87" s="145">
        <v>-13268.9</v>
      </c>
      <c r="L87" s="419">
        <v>-13268.9</v>
      </c>
      <c r="M87" s="419"/>
      <c r="N87" s="419"/>
      <c r="O87" s="145">
        <v>13268.9</v>
      </c>
      <c r="P87" s="145">
        <v>0</v>
      </c>
      <c r="Q87" s="145">
        <v>0</v>
      </c>
    </row>
    <row r="88" spans="2:17" ht="9.75" customHeight="1" hidden="1">
      <c r="B88" s="143" t="s">
        <v>777</v>
      </c>
      <c r="C88" s="143" t="s">
        <v>760</v>
      </c>
      <c r="D88" s="145">
        <v>0</v>
      </c>
      <c r="E88" s="145">
        <v>0</v>
      </c>
      <c r="F88" s="419">
        <v>0</v>
      </c>
      <c r="G88" s="419"/>
      <c r="H88" s="145">
        <v>0</v>
      </c>
      <c r="I88" s="145">
        <v>0</v>
      </c>
      <c r="J88" s="145">
        <v>0</v>
      </c>
      <c r="K88" s="145">
        <v>-13268.9</v>
      </c>
      <c r="L88" s="419">
        <v>-13268.9</v>
      </c>
      <c r="M88" s="419"/>
      <c r="N88" s="419"/>
      <c r="O88" s="145">
        <v>13268.9</v>
      </c>
      <c r="P88" s="145">
        <v>0</v>
      </c>
      <c r="Q88" s="145">
        <v>0</v>
      </c>
    </row>
    <row r="89" spans="2:17" ht="9.75" customHeight="1" hidden="1">
      <c r="B89" s="143" t="s">
        <v>778</v>
      </c>
      <c r="C89" s="143" t="s">
        <v>779</v>
      </c>
      <c r="D89" s="145">
        <v>0</v>
      </c>
      <c r="E89" s="145">
        <v>0</v>
      </c>
      <c r="F89" s="419">
        <v>0</v>
      </c>
      <c r="G89" s="419"/>
      <c r="H89" s="145">
        <v>0</v>
      </c>
      <c r="I89" s="145">
        <v>0</v>
      </c>
      <c r="J89" s="145">
        <v>9</v>
      </c>
      <c r="K89" s="145">
        <v>0</v>
      </c>
      <c r="L89" s="419">
        <v>9</v>
      </c>
      <c r="M89" s="419"/>
      <c r="N89" s="419"/>
      <c r="O89" s="145">
        <v>144</v>
      </c>
      <c r="P89" s="145">
        <v>153</v>
      </c>
      <c r="Q89" s="145">
        <v>-153</v>
      </c>
    </row>
    <row r="90" spans="2:17" ht="9.75" customHeight="1" hidden="1">
      <c r="B90" s="143" t="s">
        <v>780</v>
      </c>
      <c r="C90" s="143" t="s">
        <v>781</v>
      </c>
      <c r="D90" s="145">
        <v>0</v>
      </c>
      <c r="E90" s="145">
        <v>0</v>
      </c>
      <c r="F90" s="419">
        <v>0</v>
      </c>
      <c r="G90" s="419"/>
      <c r="H90" s="145">
        <v>0</v>
      </c>
      <c r="I90" s="145">
        <v>0</v>
      </c>
      <c r="J90" s="145">
        <v>9</v>
      </c>
      <c r="K90" s="145">
        <v>0</v>
      </c>
      <c r="L90" s="419">
        <v>9</v>
      </c>
      <c r="M90" s="419"/>
      <c r="N90" s="419"/>
      <c r="O90" s="145">
        <v>144</v>
      </c>
      <c r="P90" s="145">
        <v>153</v>
      </c>
      <c r="Q90" s="145">
        <v>-153</v>
      </c>
    </row>
    <row r="91" spans="2:17" ht="9.75" customHeight="1" hidden="1">
      <c r="B91" s="143" t="s">
        <v>782</v>
      </c>
      <c r="C91" s="143" t="s">
        <v>783</v>
      </c>
      <c r="D91" s="145">
        <v>0</v>
      </c>
      <c r="E91" s="145">
        <v>0</v>
      </c>
      <c r="F91" s="419">
        <v>0</v>
      </c>
      <c r="G91" s="419"/>
      <c r="H91" s="145">
        <v>0</v>
      </c>
      <c r="I91" s="145">
        <v>0</v>
      </c>
      <c r="J91" s="145">
        <v>-100.2</v>
      </c>
      <c r="K91" s="145">
        <v>0</v>
      </c>
      <c r="L91" s="419">
        <v>-100.2</v>
      </c>
      <c r="M91" s="419"/>
      <c r="N91" s="419"/>
      <c r="O91" s="145">
        <v>100.2</v>
      </c>
      <c r="P91" s="145">
        <v>0</v>
      </c>
      <c r="Q91" s="145">
        <v>0</v>
      </c>
    </row>
    <row r="92" spans="2:17" ht="9.75" customHeight="1" hidden="1">
      <c r="B92" s="143" t="s">
        <v>784</v>
      </c>
      <c r="C92" s="143" t="s">
        <v>785</v>
      </c>
      <c r="D92" s="145">
        <v>0</v>
      </c>
      <c r="E92" s="145">
        <v>0</v>
      </c>
      <c r="F92" s="419">
        <v>0</v>
      </c>
      <c r="G92" s="419"/>
      <c r="H92" s="145">
        <v>0</v>
      </c>
      <c r="I92" s="145">
        <v>0</v>
      </c>
      <c r="J92" s="145">
        <v>-100.2</v>
      </c>
      <c r="K92" s="145">
        <v>0</v>
      </c>
      <c r="L92" s="419">
        <v>-100.2</v>
      </c>
      <c r="M92" s="419"/>
      <c r="N92" s="419"/>
      <c r="O92" s="145">
        <v>100.2</v>
      </c>
      <c r="P92" s="145">
        <v>0</v>
      </c>
      <c r="Q92" s="145">
        <v>0</v>
      </c>
    </row>
    <row r="93" spans="2:17" ht="9.75" customHeight="1" hidden="1">
      <c r="B93" s="143" t="s">
        <v>786</v>
      </c>
      <c r="C93" s="143" t="s">
        <v>787</v>
      </c>
      <c r="D93" s="145">
        <v>0</v>
      </c>
      <c r="E93" s="145">
        <v>0</v>
      </c>
      <c r="F93" s="419">
        <v>0</v>
      </c>
      <c r="G93" s="419"/>
      <c r="H93" s="145">
        <v>0</v>
      </c>
      <c r="I93" s="145">
        <v>0</v>
      </c>
      <c r="J93" s="145">
        <v>0</v>
      </c>
      <c r="K93" s="145">
        <v>-13845.33</v>
      </c>
      <c r="L93" s="419">
        <v>-13845.33</v>
      </c>
      <c r="M93" s="419"/>
      <c r="N93" s="419"/>
      <c r="O93" s="145">
        <v>0</v>
      </c>
      <c r="P93" s="145">
        <v>-13845.33</v>
      </c>
      <c r="Q93" s="145">
        <v>13845.33</v>
      </c>
    </row>
    <row r="94" spans="2:17" ht="9.75" customHeight="1" hidden="1">
      <c r="B94" s="143" t="s">
        <v>788</v>
      </c>
      <c r="C94" s="143" t="s">
        <v>789</v>
      </c>
      <c r="D94" s="145">
        <v>0</v>
      </c>
      <c r="E94" s="145">
        <v>0</v>
      </c>
      <c r="F94" s="419">
        <v>0</v>
      </c>
      <c r="G94" s="419"/>
      <c r="H94" s="145">
        <v>0</v>
      </c>
      <c r="I94" s="145">
        <v>0</v>
      </c>
      <c r="J94" s="145">
        <v>0</v>
      </c>
      <c r="K94" s="145">
        <v>-13845.33</v>
      </c>
      <c r="L94" s="419">
        <v>-13845.33</v>
      </c>
      <c r="M94" s="419"/>
      <c r="N94" s="419"/>
      <c r="O94" s="145">
        <v>0</v>
      </c>
      <c r="P94" s="145">
        <v>-13845.33</v>
      </c>
      <c r="Q94" s="145">
        <v>13845.33</v>
      </c>
    </row>
    <row r="95" spans="2:17" ht="9.75" customHeight="1" hidden="1">
      <c r="B95" s="143" t="s">
        <v>790</v>
      </c>
      <c r="C95" s="143" t="s">
        <v>791</v>
      </c>
      <c r="D95" s="145">
        <v>0</v>
      </c>
      <c r="E95" s="145">
        <v>0</v>
      </c>
      <c r="F95" s="419">
        <v>0</v>
      </c>
      <c r="G95" s="419"/>
      <c r="H95" s="145">
        <v>0</v>
      </c>
      <c r="I95" s="145">
        <v>0</v>
      </c>
      <c r="J95" s="145">
        <v>0</v>
      </c>
      <c r="K95" s="145">
        <v>-229.6</v>
      </c>
      <c r="L95" s="419">
        <v>-229.6</v>
      </c>
      <c r="M95" s="419"/>
      <c r="N95" s="419"/>
      <c r="O95" s="145">
        <v>229.6</v>
      </c>
      <c r="P95" s="145">
        <v>0</v>
      </c>
      <c r="Q95" s="145">
        <v>0</v>
      </c>
    </row>
    <row r="96" spans="2:17" ht="9.75" customHeight="1" hidden="1">
      <c r="B96" s="143" t="s">
        <v>792</v>
      </c>
      <c r="C96" s="143" t="s">
        <v>793</v>
      </c>
      <c r="D96" s="145">
        <v>0</v>
      </c>
      <c r="E96" s="145">
        <v>0</v>
      </c>
      <c r="F96" s="419">
        <v>0</v>
      </c>
      <c r="G96" s="419"/>
      <c r="H96" s="145">
        <v>0</v>
      </c>
      <c r="I96" s="145">
        <v>0</v>
      </c>
      <c r="J96" s="145">
        <v>0</v>
      </c>
      <c r="K96" s="145">
        <v>-229.6</v>
      </c>
      <c r="L96" s="419">
        <v>-229.6</v>
      </c>
      <c r="M96" s="419"/>
      <c r="N96" s="419"/>
      <c r="O96" s="145">
        <v>229.6</v>
      </c>
      <c r="P96" s="145">
        <v>0</v>
      </c>
      <c r="Q96" s="145">
        <v>0</v>
      </c>
    </row>
    <row r="97" spans="2:17" ht="10.5" customHeight="1" hidden="1">
      <c r="B97" s="143" t="s">
        <v>794</v>
      </c>
      <c r="C97" s="143" t="s">
        <v>682</v>
      </c>
      <c r="D97" s="145">
        <v>0</v>
      </c>
      <c r="E97" s="145">
        <v>0</v>
      </c>
      <c r="F97" s="419">
        <v>0</v>
      </c>
      <c r="G97" s="419"/>
      <c r="H97" s="145">
        <v>0</v>
      </c>
      <c r="I97" s="145">
        <v>0</v>
      </c>
      <c r="J97" s="145">
        <v>8</v>
      </c>
      <c r="K97" s="145">
        <v>0</v>
      </c>
      <c r="L97" s="419">
        <v>8</v>
      </c>
      <c r="M97" s="419"/>
      <c r="N97" s="419"/>
      <c r="O97" s="145">
        <v>177</v>
      </c>
      <c r="P97" s="145">
        <v>185</v>
      </c>
      <c r="Q97" s="145">
        <v>-185</v>
      </c>
    </row>
    <row r="98" spans="2:17" ht="9.75" customHeight="1" hidden="1">
      <c r="B98" s="143" t="s">
        <v>795</v>
      </c>
      <c r="C98" s="143" t="s">
        <v>779</v>
      </c>
      <c r="D98" s="145">
        <v>0</v>
      </c>
      <c r="E98" s="145">
        <v>0</v>
      </c>
      <c r="F98" s="419">
        <v>0</v>
      </c>
      <c r="G98" s="419"/>
      <c r="H98" s="145">
        <v>0</v>
      </c>
      <c r="I98" s="145">
        <v>0</v>
      </c>
      <c r="J98" s="145">
        <v>8</v>
      </c>
      <c r="K98" s="145">
        <v>0</v>
      </c>
      <c r="L98" s="419">
        <v>8</v>
      </c>
      <c r="M98" s="419"/>
      <c r="N98" s="419"/>
      <c r="O98" s="145">
        <v>177</v>
      </c>
      <c r="P98" s="145">
        <v>185</v>
      </c>
      <c r="Q98" s="145">
        <v>-185</v>
      </c>
    </row>
    <row r="99" spans="2:17" ht="9.75" customHeight="1" hidden="1">
      <c r="B99" s="143" t="s">
        <v>796</v>
      </c>
      <c r="C99" s="143" t="s">
        <v>797</v>
      </c>
      <c r="D99" s="145">
        <v>0</v>
      </c>
      <c r="E99" s="145">
        <v>0</v>
      </c>
      <c r="F99" s="419">
        <v>0</v>
      </c>
      <c r="G99" s="419"/>
      <c r="H99" s="145">
        <v>0</v>
      </c>
      <c r="I99" s="145">
        <v>0</v>
      </c>
      <c r="J99" s="145">
        <v>8</v>
      </c>
      <c r="K99" s="145">
        <v>0</v>
      </c>
      <c r="L99" s="419">
        <v>8</v>
      </c>
      <c r="M99" s="419"/>
      <c r="N99" s="419"/>
      <c r="O99" s="145">
        <v>177</v>
      </c>
      <c r="P99" s="145">
        <v>185</v>
      </c>
      <c r="Q99" s="145">
        <v>-185</v>
      </c>
    </row>
    <row r="100" spans="2:17" ht="9.75" customHeight="1" hidden="1">
      <c r="B100" s="143" t="s">
        <v>798</v>
      </c>
      <c r="C100" s="143" t="s">
        <v>799</v>
      </c>
      <c r="D100" s="145">
        <v>5000000</v>
      </c>
      <c r="E100" s="145">
        <v>0</v>
      </c>
      <c r="F100" s="419">
        <v>0</v>
      </c>
      <c r="G100" s="419"/>
      <c r="H100" s="145">
        <v>0</v>
      </c>
      <c r="I100" s="145">
        <v>5000000</v>
      </c>
      <c r="J100" s="145">
        <v>0</v>
      </c>
      <c r="K100" s="145">
        <v>0</v>
      </c>
      <c r="L100" s="419">
        <v>0</v>
      </c>
      <c r="M100" s="419"/>
      <c r="N100" s="419"/>
      <c r="O100" s="145">
        <v>0</v>
      </c>
      <c r="P100" s="145">
        <v>0</v>
      </c>
      <c r="Q100" s="145">
        <v>5000000</v>
      </c>
    </row>
    <row r="101" spans="2:17" ht="9.75" customHeight="1" hidden="1">
      <c r="B101" s="143" t="s">
        <v>800</v>
      </c>
      <c r="C101" s="143" t="s">
        <v>801</v>
      </c>
      <c r="D101" s="145">
        <v>4990000</v>
      </c>
      <c r="E101" s="145">
        <v>0</v>
      </c>
      <c r="F101" s="419">
        <v>0</v>
      </c>
      <c r="G101" s="419"/>
      <c r="H101" s="145">
        <v>0</v>
      </c>
      <c r="I101" s="145">
        <v>4990000</v>
      </c>
      <c r="J101" s="145">
        <v>0</v>
      </c>
      <c r="K101" s="145">
        <v>0</v>
      </c>
      <c r="L101" s="419">
        <v>0</v>
      </c>
      <c r="M101" s="419"/>
      <c r="N101" s="419"/>
      <c r="O101" s="145">
        <v>0</v>
      </c>
      <c r="P101" s="145">
        <v>0</v>
      </c>
      <c r="Q101" s="145">
        <v>4990000</v>
      </c>
    </row>
    <row r="102" spans="2:17" ht="9.75" customHeight="1" hidden="1">
      <c r="B102" s="143" t="s">
        <v>802</v>
      </c>
      <c r="C102" s="143" t="s">
        <v>803</v>
      </c>
      <c r="D102" s="145">
        <v>10000</v>
      </c>
      <c r="E102" s="145">
        <v>0</v>
      </c>
      <c r="F102" s="419">
        <v>0</v>
      </c>
      <c r="G102" s="419"/>
      <c r="H102" s="145">
        <v>0</v>
      </c>
      <c r="I102" s="145">
        <v>10000</v>
      </c>
      <c r="J102" s="145">
        <v>0</v>
      </c>
      <c r="K102" s="145">
        <v>0</v>
      </c>
      <c r="L102" s="419">
        <v>0</v>
      </c>
      <c r="M102" s="419"/>
      <c r="N102" s="419"/>
      <c r="O102" s="145">
        <v>0</v>
      </c>
      <c r="P102" s="145">
        <v>0</v>
      </c>
      <c r="Q102" s="145">
        <v>10000</v>
      </c>
    </row>
    <row r="103" spans="2:17" ht="9.75" customHeight="1" hidden="1">
      <c r="B103" s="146"/>
      <c r="C103" s="143" t="s">
        <v>804</v>
      </c>
      <c r="D103" s="145">
        <v>83318000</v>
      </c>
      <c r="E103" s="145">
        <v>0</v>
      </c>
      <c r="F103" s="419">
        <v>0</v>
      </c>
      <c r="G103" s="419"/>
      <c r="H103" s="145">
        <v>0</v>
      </c>
      <c r="I103" s="145">
        <v>83318000</v>
      </c>
      <c r="J103" s="145">
        <v>508833.21</v>
      </c>
      <c r="K103" s="145">
        <v>-69935.68</v>
      </c>
      <c r="L103" s="419">
        <v>438897.53</v>
      </c>
      <c r="M103" s="419"/>
      <c r="N103" s="419"/>
      <c r="O103" s="145">
        <v>4655509.48</v>
      </c>
      <c r="P103" s="145">
        <v>5094407.01</v>
      </c>
      <c r="Q103" s="145">
        <v>78223592.99</v>
      </c>
    </row>
    <row r="104" spans="2:17" ht="9.75" customHeight="1" hidden="1">
      <c r="B104" s="146"/>
      <c r="C104" s="143" t="s">
        <v>805</v>
      </c>
      <c r="D104" s="145">
        <v>83318000</v>
      </c>
      <c r="E104" s="145">
        <v>0</v>
      </c>
      <c r="F104" s="419">
        <v>0</v>
      </c>
      <c r="G104" s="419"/>
      <c r="H104" s="145">
        <v>0</v>
      </c>
      <c r="I104" s="145">
        <v>83318000</v>
      </c>
      <c r="J104" s="145">
        <v>508833.21</v>
      </c>
      <c r="K104" s="145">
        <v>-69935.68</v>
      </c>
      <c r="L104" s="419">
        <v>438897.53</v>
      </c>
      <c r="M104" s="419"/>
      <c r="N104" s="419"/>
      <c r="O104" s="145">
        <v>4655509.48</v>
      </c>
      <c r="P104" s="145">
        <v>5094407.01</v>
      </c>
      <c r="Q104" s="145">
        <v>78223592.99</v>
      </c>
    </row>
    <row r="105" spans="2:17" ht="12.75" customHeight="1" hidden="1">
      <c r="B105" s="420" t="s">
        <v>806</v>
      </c>
      <c r="C105" s="420"/>
      <c r="D105" s="420"/>
      <c r="E105" s="420"/>
      <c r="F105" s="420"/>
      <c r="G105" s="420"/>
      <c r="H105" s="420"/>
      <c r="I105" s="420"/>
      <c r="J105" s="420"/>
      <c r="K105" s="420"/>
      <c r="L105" s="420"/>
      <c r="M105" s="420"/>
      <c r="N105" s="420"/>
      <c r="O105" s="420"/>
      <c r="P105" s="420"/>
      <c r="Q105" s="420"/>
    </row>
    <row r="106" ht="15" customHeight="1" hidden="1"/>
    <row r="107" spans="16:18" ht="15" customHeight="1">
      <c r="P107" s="147">
        <f>SUM(P8:P40)</f>
        <v>23957503.569999997</v>
      </c>
      <c r="R107" s="148" t="e">
        <f>SUM(R8:R40)</f>
        <v>#REF!</v>
      </c>
    </row>
    <row r="108" ht="15" customHeight="1">
      <c r="P108" s="149"/>
    </row>
  </sheetData>
  <sheetProtection selectLockedCells="1" selectUnlockedCells="1"/>
  <mergeCells count="196">
    <mergeCell ref="F103:G103"/>
    <mergeCell ref="L103:N103"/>
    <mergeCell ref="F104:G104"/>
    <mergeCell ref="L104:N104"/>
    <mergeCell ref="B105:Q105"/>
    <mergeCell ref="F100:G100"/>
    <mergeCell ref="L100:N100"/>
    <mergeCell ref="F101:G101"/>
    <mergeCell ref="L101:N101"/>
    <mergeCell ref="F102:G102"/>
    <mergeCell ref="L102:N102"/>
    <mergeCell ref="F97:G97"/>
    <mergeCell ref="L97:N97"/>
    <mergeCell ref="F98:G98"/>
    <mergeCell ref="L98:N98"/>
    <mergeCell ref="F99:G99"/>
    <mergeCell ref="L99:N99"/>
    <mergeCell ref="F94:G94"/>
    <mergeCell ref="L94:N94"/>
    <mergeCell ref="F95:G95"/>
    <mergeCell ref="L95:N95"/>
    <mergeCell ref="F96:G96"/>
    <mergeCell ref="L96:N96"/>
    <mergeCell ref="F91:G91"/>
    <mergeCell ref="L91:N91"/>
    <mergeCell ref="F92:G92"/>
    <mergeCell ref="L92:N92"/>
    <mergeCell ref="F93:G93"/>
    <mergeCell ref="L93:N93"/>
    <mergeCell ref="F88:G88"/>
    <mergeCell ref="L88:N88"/>
    <mergeCell ref="F89:G89"/>
    <mergeCell ref="L89:N89"/>
    <mergeCell ref="F90:G90"/>
    <mergeCell ref="L90:N90"/>
    <mergeCell ref="F85:G85"/>
    <mergeCell ref="L85:N85"/>
    <mergeCell ref="F86:G86"/>
    <mergeCell ref="L86:N86"/>
    <mergeCell ref="F87:G87"/>
    <mergeCell ref="L87:N87"/>
    <mergeCell ref="F82:G82"/>
    <mergeCell ref="L82:N82"/>
    <mergeCell ref="F83:G83"/>
    <mergeCell ref="L83:N83"/>
    <mergeCell ref="F84:G84"/>
    <mergeCell ref="L84:N84"/>
    <mergeCell ref="F79:G79"/>
    <mergeCell ref="L79:N79"/>
    <mergeCell ref="F80:G80"/>
    <mergeCell ref="L80:N80"/>
    <mergeCell ref="F81:G81"/>
    <mergeCell ref="L81:N81"/>
    <mergeCell ref="F76:G76"/>
    <mergeCell ref="L76:N76"/>
    <mergeCell ref="F77:G77"/>
    <mergeCell ref="L77:N77"/>
    <mergeCell ref="F78:G78"/>
    <mergeCell ref="L78:N78"/>
    <mergeCell ref="F73:G73"/>
    <mergeCell ref="L73:N73"/>
    <mergeCell ref="F74:G74"/>
    <mergeCell ref="L74:N74"/>
    <mergeCell ref="F75:G75"/>
    <mergeCell ref="L75:N75"/>
    <mergeCell ref="F70:G70"/>
    <mergeCell ref="L70:N70"/>
    <mergeCell ref="F71:G71"/>
    <mergeCell ref="L71:N71"/>
    <mergeCell ref="F72:G72"/>
    <mergeCell ref="L72:N72"/>
    <mergeCell ref="F67:G67"/>
    <mergeCell ref="L67:N67"/>
    <mergeCell ref="F68:G68"/>
    <mergeCell ref="L68:N68"/>
    <mergeCell ref="F69:G69"/>
    <mergeCell ref="L69:N69"/>
    <mergeCell ref="F64:G64"/>
    <mergeCell ref="L64:N64"/>
    <mergeCell ref="F65:G65"/>
    <mergeCell ref="L65:N65"/>
    <mergeCell ref="F66:G66"/>
    <mergeCell ref="L66:N66"/>
    <mergeCell ref="F61:G61"/>
    <mergeCell ref="L61:N61"/>
    <mergeCell ref="F62:G62"/>
    <mergeCell ref="L62:N62"/>
    <mergeCell ref="F63:G63"/>
    <mergeCell ref="L63:N63"/>
    <mergeCell ref="F58:G58"/>
    <mergeCell ref="L58:N58"/>
    <mergeCell ref="F59:G59"/>
    <mergeCell ref="L59:N59"/>
    <mergeCell ref="F60:G60"/>
    <mergeCell ref="L60:N60"/>
    <mergeCell ref="F55:G55"/>
    <mergeCell ref="L55:N55"/>
    <mergeCell ref="F56:G56"/>
    <mergeCell ref="L56:N56"/>
    <mergeCell ref="F57:G57"/>
    <mergeCell ref="L57:N57"/>
    <mergeCell ref="F52:G52"/>
    <mergeCell ref="L52:N52"/>
    <mergeCell ref="F53:G53"/>
    <mergeCell ref="L53:N53"/>
    <mergeCell ref="F54:G54"/>
    <mergeCell ref="L54:N54"/>
    <mergeCell ref="F49:G49"/>
    <mergeCell ref="L49:N49"/>
    <mergeCell ref="F50:G50"/>
    <mergeCell ref="L50:N50"/>
    <mergeCell ref="F51:G51"/>
    <mergeCell ref="L51:N51"/>
    <mergeCell ref="F46:G46"/>
    <mergeCell ref="L46:N46"/>
    <mergeCell ref="F47:G47"/>
    <mergeCell ref="L47:N47"/>
    <mergeCell ref="F48:G48"/>
    <mergeCell ref="L48:N48"/>
    <mergeCell ref="F43:G43"/>
    <mergeCell ref="L43:N43"/>
    <mergeCell ref="F44:G44"/>
    <mergeCell ref="L44:N44"/>
    <mergeCell ref="F45:G45"/>
    <mergeCell ref="L45:N45"/>
    <mergeCell ref="F34:G34"/>
    <mergeCell ref="L34:N34"/>
    <mergeCell ref="F41:G41"/>
    <mergeCell ref="L41:N41"/>
    <mergeCell ref="F42:G42"/>
    <mergeCell ref="L42:N42"/>
    <mergeCell ref="F31:G31"/>
    <mergeCell ref="L31:N31"/>
    <mergeCell ref="F32:G32"/>
    <mergeCell ref="L32:N32"/>
    <mergeCell ref="F33:G33"/>
    <mergeCell ref="L33:N33"/>
    <mergeCell ref="F28:G28"/>
    <mergeCell ref="L28:N28"/>
    <mergeCell ref="F29:G29"/>
    <mergeCell ref="L29:N29"/>
    <mergeCell ref="F30:G30"/>
    <mergeCell ref="L30:N30"/>
    <mergeCell ref="F25:G25"/>
    <mergeCell ref="L25:N25"/>
    <mergeCell ref="F26:G26"/>
    <mergeCell ref="L26:N26"/>
    <mergeCell ref="F27:G27"/>
    <mergeCell ref="L27:N27"/>
    <mergeCell ref="F22:G22"/>
    <mergeCell ref="L22:N22"/>
    <mergeCell ref="F23:G23"/>
    <mergeCell ref="L23:N23"/>
    <mergeCell ref="F24:G24"/>
    <mergeCell ref="L24:N24"/>
    <mergeCell ref="F19:G19"/>
    <mergeCell ref="L19:N19"/>
    <mergeCell ref="F20:G20"/>
    <mergeCell ref="L20:N20"/>
    <mergeCell ref="F21:G21"/>
    <mergeCell ref="L21:N21"/>
    <mergeCell ref="F16:G16"/>
    <mergeCell ref="L16:N16"/>
    <mergeCell ref="F17:G17"/>
    <mergeCell ref="L17:N17"/>
    <mergeCell ref="F18:G18"/>
    <mergeCell ref="L18:N18"/>
    <mergeCell ref="F13:G13"/>
    <mergeCell ref="L13:N13"/>
    <mergeCell ref="F14:G14"/>
    <mergeCell ref="L14:N14"/>
    <mergeCell ref="F15:G15"/>
    <mergeCell ref="L15:N15"/>
    <mergeCell ref="F10:G10"/>
    <mergeCell ref="L10:N10"/>
    <mergeCell ref="F11:G11"/>
    <mergeCell ref="L11:N11"/>
    <mergeCell ref="F12:G12"/>
    <mergeCell ref="L12:N12"/>
    <mergeCell ref="R5:R6"/>
    <mergeCell ref="D6:G6"/>
    <mergeCell ref="J6:N6"/>
    <mergeCell ref="F8:G8"/>
    <mergeCell ref="L8:N8"/>
    <mergeCell ref="F9:G9"/>
    <mergeCell ref="L9:N9"/>
    <mergeCell ref="B1:R1"/>
    <mergeCell ref="B2:R2"/>
    <mergeCell ref="B3:R3"/>
    <mergeCell ref="B4:C4"/>
    <mergeCell ref="P4:R4"/>
    <mergeCell ref="B5:B6"/>
    <mergeCell ref="C5:C6"/>
    <mergeCell ref="D5:I5"/>
    <mergeCell ref="J5:P5"/>
    <mergeCell ref="Q5:Q6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2:U111"/>
  <sheetViews>
    <sheetView zoomScalePageLayoutView="0" workbookViewId="0" topLeftCell="A1">
      <selection activeCell="S40" sqref="S40"/>
    </sheetView>
  </sheetViews>
  <sheetFormatPr defaultColWidth="9.140625" defaultRowHeight="15"/>
  <cols>
    <col min="1" max="1" width="2.7109375" style="4" customWidth="1"/>
    <col min="2" max="2" width="12.7109375" style="4" customWidth="1"/>
    <col min="3" max="5" width="9.140625" style="4" customWidth="1"/>
    <col min="6" max="6" width="36.7109375" style="4" customWidth="1"/>
    <col min="7" max="7" width="10.7109375" style="4" hidden="1" customWidth="1"/>
    <col min="8" max="18" width="9.00390625" style="4" hidden="1" customWidth="1"/>
    <col min="19" max="19" width="52.7109375" style="4" customWidth="1"/>
    <col min="20" max="20" width="10.7109375" style="4" hidden="1" customWidth="1"/>
    <col min="21" max="21" width="21.7109375" style="4" customWidth="1"/>
    <col min="22" max="16384" width="9.140625" style="4" customWidth="1"/>
  </cols>
  <sheetData>
    <row r="2" spans="2:21" ht="24" customHeight="1">
      <c r="B2" s="482" t="s">
        <v>636</v>
      </c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</row>
    <row r="3" spans="2:21" ht="42" customHeight="1">
      <c r="B3" s="494" t="s">
        <v>942</v>
      </c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</row>
    <row r="4" spans="2:20" ht="9" customHeight="1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</row>
    <row r="5" spans="2:21" ht="15.75" customHeight="1">
      <c r="B5" s="495" t="s">
        <v>808</v>
      </c>
      <c r="C5" s="495"/>
      <c r="D5" s="495" t="s">
        <v>1085</v>
      </c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95"/>
      <c r="R5" s="495"/>
      <c r="S5" s="495"/>
      <c r="T5" s="495"/>
      <c r="U5" s="495"/>
    </row>
    <row r="6" spans="2:21" ht="15.75" customHeight="1">
      <c r="B6" s="495" t="s">
        <v>639</v>
      </c>
      <c r="C6" s="495"/>
      <c r="D6" s="495"/>
      <c r="E6" s="495"/>
      <c r="F6" s="495"/>
      <c r="G6" s="495"/>
      <c r="H6" s="495"/>
      <c r="I6" s="495"/>
      <c r="J6" s="495" t="s">
        <v>640</v>
      </c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</row>
    <row r="7" spans="2:21" ht="15.75" customHeight="1">
      <c r="B7" s="498" t="s">
        <v>641</v>
      </c>
      <c r="C7" s="498" t="s">
        <v>642</v>
      </c>
      <c r="D7" s="498"/>
      <c r="E7" s="498"/>
      <c r="F7" s="498"/>
      <c r="G7" s="498" t="s">
        <v>643</v>
      </c>
      <c r="H7" s="498"/>
      <c r="I7" s="498"/>
      <c r="J7" s="498"/>
      <c r="K7" s="498"/>
      <c r="L7" s="498"/>
      <c r="M7" s="498" t="s">
        <v>644</v>
      </c>
      <c r="N7" s="498"/>
      <c r="O7" s="498"/>
      <c r="P7" s="498"/>
      <c r="Q7" s="498"/>
      <c r="R7" s="498"/>
      <c r="S7" s="498"/>
      <c r="T7" s="498" t="s">
        <v>645</v>
      </c>
      <c r="U7" s="499" t="s">
        <v>944</v>
      </c>
    </row>
    <row r="8" spans="2:21" ht="15.75" customHeight="1">
      <c r="B8" s="498"/>
      <c r="C8" s="498"/>
      <c r="D8" s="498"/>
      <c r="E8" s="498"/>
      <c r="F8" s="498"/>
      <c r="G8" s="498" t="s">
        <v>646</v>
      </c>
      <c r="H8" s="498"/>
      <c r="I8" s="498"/>
      <c r="J8" s="498"/>
      <c r="K8" s="539" t="s">
        <v>945</v>
      </c>
      <c r="L8" s="498" t="s">
        <v>648</v>
      </c>
      <c r="M8" s="498" t="s">
        <v>649</v>
      </c>
      <c r="N8" s="498"/>
      <c r="O8" s="498"/>
      <c r="P8" s="498"/>
      <c r="Q8" s="498"/>
      <c r="R8" s="498" t="s">
        <v>650</v>
      </c>
      <c r="S8" s="498" t="s">
        <v>651</v>
      </c>
      <c r="T8" s="498"/>
      <c r="U8" s="499"/>
    </row>
    <row r="9" spans="2:21" ht="24" customHeight="1">
      <c r="B9" s="498"/>
      <c r="C9" s="498"/>
      <c r="D9" s="498"/>
      <c r="E9" s="498"/>
      <c r="F9" s="498"/>
      <c r="G9" s="254" t="s">
        <v>812</v>
      </c>
      <c r="H9" s="254" t="s">
        <v>813</v>
      </c>
      <c r="I9" s="498" t="s">
        <v>814</v>
      </c>
      <c r="J9" s="498"/>
      <c r="K9" s="539"/>
      <c r="L9" s="498"/>
      <c r="M9" s="254" t="s">
        <v>815</v>
      </c>
      <c r="N9" s="254" t="s">
        <v>816</v>
      </c>
      <c r="O9" s="498" t="s">
        <v>817</v>
      </c>
      <c r="P9" s="498"/>
      <c r="Q9" s="498"/>
      <c r="R9" s="498"/>
      <c r="S9" s="498"/>
      <c r="T9" s="498"/>
      <c r="U9" s="499"/>
    </row>
    <row r="10" spans="2:21" ht="15" customHeight="1">
      <c r="B10" s="255" t="s">
        <v>946</v>
      </c>
      <c r="C10" s="502" t="s">
        <v>652</v>
      </c>
      <c r="D10" s="502"/>
      <c r="E10" s="502"/>
      <c r="F10" s="502"/>
      <c r="G10" s="256">
        <v>150471000</v>
      </c>
      <c r="H10" s="256">
        <v>0</v>
      </c>
      <c r="I10" s="503">
        <v>0</v>
      </c>
      <c r="J10" s="503"/>
      <c r="K10" s="256">
        <v>0</v>
      </c>
      <c r="L10" s="256">
        <v>150471000</v>
      </c>
      <c r="M10" s="256">
        <v>-5594.47</v>
      </c>
      <c r="N10" s="256">
        <v>-366394.34</v>
      </c>
      <c r="O10" s="503">
        <v>-371988.81</v>
      </c>
      <c r="P10" s="503"/>
      <c r="Q10" s="503"/>
      <c r="R10" s="256">
        <v>5641746.26</v>
      </c>
      <c r="S10" s="256">
        <v>5269757.45</v>
      </c>
      <c r="T10" s="256">
        <v>145201242.55</v>
      </c>
      <c r="U10" s="258"/>
    </row>
    <row r="11" spans="2:21" ht="15" customHeight="1">
      <c r="B11" s="259" t="s">
        <v>947</v>
      </c>
      <c r="C11" s="504" t="s">
        <v>653</v>
      </c>
      <c r="D11" s="504"/>
      <c r="E11" s="504"/>
      <c r="F11" s="504"/>
      <c r="G11" s="260">
        <v>134207000</v>
      </c>
      <c r="H11" s="260">
        <v>0</v>
      </c>
      <c r="I11" s="505">
        <v>0</v>
      </c>
      <c r="J11" s="505"/>
      <c r="K11" s="260">
        <v>0</v>
      </c>
      <c r="L11" s="260">
        <v>134207000</v>
      </c>
      <c r="M11" s="260">
        <v>2020.11</v>
      </c>
      <c r="N11" s="260">
        <v>0</v>
      </c>
      <c r="O11" s="505">
        <v>2020.11</v>
      </c>
      <c r="P11" s="505"/>
      <c r="Q11" s="505"/>
      <c r="R11" s="260">
        <v>5092093.72</v>
      </c>
      <c r="S11" s="260">
        <v>5094113.83</v>
      </c>
      <c r="T11" s="260">
        <v>129112886.17</v>
      </c>
      <c r="U11" s="262">
        <f>S11-S13-S32-S37-S40-S43</f>
        <v>0</v>
      </c>
    </row>
    <row r="12" spans="2:21" ht="15" customHeight="1">
      <c r="B12" s="263" t="s">
        <v>948</v>
      </c>
      <c r="C12" s="506" t="s">
        <v>654</v>
      </c>
      <c r="D12" s="506"/>
      <c r="E12" s="506"/>
      <c r="F12" s="506"/>
      <c r="G12" s="264">
        <v>0</v>
      </c>
      <c r="H12" s="264">
        <v>0</v>
      </c>
      <c r="I12" s="507">
        <v>0</v>
      </c>
      <c r="J12" s="507"/>
      <c r="K12" s="264">
        <v>0</v>
      </c>
      <c r="L12" s="264">
        <v>0</v>
      </c>
      <c r="M12" s="264">
        <v>2020.11</v>
      </c>
      <c r="N12" s="264">
        <v>0</v>
      </c>
      <c r="O12" s="507">
        <v>2020.11</v>
      </c>
      <c r="P12" s="507"/>
      <c r="Q12" s="507"/>
      <c r="R12" s="264">
        <v>4580556.44</v>
      </c>
      <c r="S12" s="264">
        <v>4582576.55</v>
      </c>
      <c r="T12" s="264">
        <v>-4582576.55</v>
      </c>
      <c r="U12" s="266"/>
    </row>
    <row r="13" spans="2:21" ht="15" customHeight="1">
      <c r="B13" s="259" t="s">
        <v>949</v>
      </c>
      <c r="C13" s="504" t="s">
        <v>655</v>
      </c>
      <c r="D13" s="504"/>
      <c r="E13" s="504"/>
      <c r="F13" s="504"/>
      <c r="G13" s="260">
        <v>0</v>
      </c>
      <c r="H13" s="260">
        <v>0</v>
      </c>
      <c r="I13" s="505">
        <v>0</v>
      </c>
      <c r="J13" s="505"/>
      <c r="K13" s="260">
        <v>0</v>
      </c>
      <c r="L13" s="260">
        <v>0</v>
      </c>
      <c r="M13" s="260">
        <v>694.3</v>
      </c>
      <c r="N13" s="260">
        <v>0</v>
      </c>
      <c r="O13" s="505">
        <v>694.3</v>
      </c>
      <c r="P13" s="505"/>
      <c r="Q13" s="505"/>
      <c r="R13" s="260">
        <v>4034190.55</v>
      </c>
      <c r="S13" s="260">
        <v>4034884.85</v>
      </c>
      <c r="T13" s="260">
        <v>-4034884.85</v>
      </c>
      <c r="U13" s="262">
        <f>S13-S14-S15-S16-S17-S18-S19-S20-S21-S22-S23-S24-S25-S26-S27-S28-S29-S30-S31</f>
        <v>3.2741809263825417E-10</v>
      </c>
    </row>
    <row r="14" spans="2:21" ht="15" customHeight="1">
      <c r="B14" s="267" t="s">
        <v>950</v>
      </c>
      <c r="C14" s="508" t="s">
        <v>656</v>
      </c>
      <c r="D14" s="508"/>
      <c r="E14" s="508"/>
      <c r="F14" s="508"/>
      <c r="G14" s="268">
        <v>0</v>
      </c>
      <c r="H14" s="268">
        <v>0</v>
      </c>
      <c r="I14" s="509">
        <v>0</v>
      </c>
      <c r="J14" s="509"/>
      <c r="K14" s="268">
        <v>0</v>
      </c>
      <c r="L14" s="268">
        <v>0</v>
      </c>
      <c r="M14" s="268">
        <v>0</v>
      </c>
      <c r="N14" s="268">
        <v>0</v>
      </c>
      <c r="O14" s="509">
        <v>0</v>
      </c>
      <c r="P14" s="509"/>
      <c r="Q14" s="509"/>
      <c r="R14" s="268">
        <v>370966.86</v>
      </c>
      <c r="S14" s="268">
        <v>370966.86</v>
      </c>
      <c r="T14" s="268">
        <v>-370966.86</v>
      </c>
      <c r="U14" s="270">
        <f>S14-'Memória de Cálculo'!E204-'Memória de Cálculo'!E205</f>
        <v>0</v>
      </c>
    </row>
    <row r="15" spans="2:21" ht="15" customHeight="1">
      <c r="B15" s="267" t="s">
        <v>951</v>
      </c>
      <c r="C15" s="508" t="s">
        <v>657</v>
      </c>
      <c r="D15" s="508"/>
      <c r="E15" s="508"/>
      <c r="F15" s="508"/>
      <c r="G15" s="268">
        <v>0</v>
      </c>
      <c r="H15" s="268">
        <v>0</v>
      </c>
      <c r="I15" s="509">
        <v>0</v>
      </c>
      <c r="J15" s="509"/>
      <c r="K15" s="268">
        <v>0</v>
      </c>
      <c r="L15" s="268">
        <v>0</v>
      </c>
      <c r="M15" s="268">
        <v>0</v>
      </c>
      <c r="N15" s="268">
        <v>0</v>
      </c>
      <c r="O15" s="509">
        <v>0</v>
      </c>
      <c r="P15" s="509"/>
      <c r="Q15" s="509"/>
      <c r="R15" s="268">
        <v>40408.46</v>
      </c>
      <c r="S15" s="268">
        <v>40408.46</v>
      </c>
      <c r="T15" s="268">
        <v>-40408.46</v>
      </c>
      <c r="U15" s="270">
        <f>S15-'Memória de Cálculo'!E233-'Memória de Cálculo'!E234</f>
        <v>0</v>
      </c>
    </row>
    <row r="16" spans="2:21" ht="15" customHeight="1">
      <c r="B16" s="267" t="s">
        <v>952</v>
      </c>
      <c r="C16" s="508" t="s">
        <v>658</v>
      </c>
      <c r="D16" s="508"/>
      <c r="E16" s="508"/>
      <c r="F16" s="508"/>
      <c r="G16" s="268">
        <v>0</v>
      </c>
      <c r="H16" s="268">
        <v>0</v>
      </c>
      <c r="I16" s="509">
        <v>0</v>
      </c>
      <c r="J16" s="509"/>
      <c r="K16" s="268">
        <v>0</v>
      </c>
      <c r="L16" s="268">
        <v>0</v>
      </c>
      <c r="M16" s="268">
        <v>0</v>
      </c>
      <c r="N16" s="268">
        <v>0</v>
      </c>
      <c r="O16" s="509">
        <v>0</v>
      </c>
      <c r="P16" s="509"/>
      <c r="Q16" s="509"/>
      <c r="R16" s="268">
        <v>163638.05</v>
      </c>
      <c r="S16" s="268">
        <v>163638.05</v>
      </c>
      <c r="T16" s="268">
        <v>-163638.05</v>
      </c>
      <c r="U16" s="270">
        <f>S16-'Memória de Cálculo'!E261-'Memória de Cálculo'!E262</f>
        <v>0</v>
      </c>
    </row>
    <row r="17" spans="2:21" ht="15" customHeight="1">
      <c r="B17" s="267" t="s">
        <v>953</v>
      </c>
      <c r="C17" s="508" t="s">
        <v>659</v>
      </c>
      <c r="D17" s="508"/>
      <c r="E17" s="508"/>
      <c r="F17" s="508"/>
      <c r="G17" s="268">
        <v>0</v>
      </c>
      <c r="H17" s="268">
        <v>0</v>
      </c>
      <c r="I17" s="509">
        <v>0</v>
      </c>
      <c r="J17" s="509"/>
      <c r="K17" s="268">
        <v>0</v>
      </c>
      <c r="L17" s="268">
        <v>0</v>
      </c>
      <c r="M17" s="268">
        <v>0</v>
      </c>
      <c r="N17" s="268">
        <v>0</v>
      </c>
      <c r="O17" s="509">
        <v>0</v>
      </c>
      <c r="P17" s="509"/>
      <c r="Q17" s="509"/>
      <c r="R17" s="268">
        <v>998</v>
      </c>
      <c r="S17" s="268">
        <v>998</v>
      </c>
      <c r="T17" s="268">
        <v>-998</v>
      </c>
      <c r="U17" s="270">
        <f>S17-'Memória de Cálculo'!E286</f>
        <v>0</v>
      </c>
    </row>
    <row r="18" spans="2:21" ht="15" customHeight="1">
      <c r="B18" s="267" t="s">
        <v>954</v>
      </c>
      <c r="C18" s="508" t="s">
        <v>660</v>
      </c>
      <c r="D18" s="508"/>
      <c r="E18" s="508"/>
      <c r="F18" s="508"/>
      <c r="G18" s="268">
        <v>0</v>
      </c>
      <c r="H18" s="268">
        <v>0</v>
      </c>
      <c r="I18" s="509">
        <v>0</v>
      </c>
      <c r="J18" s="509"/>
      <c r="K18" s="268">
        <v>0</v>
      </c>
      <c r="L18" s="268">
        <v>0</v>
      </c>
      <c r="M18" s="268">
        <v>0</v>
      </c>
      <c r="N18" s="268">
        <v>0</v>
      </c>
      <c r="O18" s="509">
        <v>0</v>
      </c>
      <c r="P18" s="509"/>
      <c r="Q18" s="509"/>
      <c r="R18" s="268">
        <v>1311648.46</v>
      </c>
      <c r="S18" s="268">
        <v>1311648.46</v>
      </c>
      <c r="T18" s="268">
        <v>-1311648.46</v>
      </c>
      <c r="U18" s="270">
        <f>S18-'Memória de Cálculo'!E304-'Memória de Cálculo'!E305</f>
        <v>0</v>
      </c>
    </row>
    <row r="19" spans="2:21" ht="15" customHeight="1">
      <c r="B19" s="267" t="s">
        <v>955</v>
      </c>
      <c r="C19" s="508" t="s">
        <v>661</v>
      </c>
      <c r="D19" s="508"/>
      <c r="E19" s="508"/>
      <c r="F19" s="508"/>
      <c r="G19" s="268">
        <v>0</v>
      </c>
      <c r="H19" s="268">
        <v>0</v>
      </c>
      <c r="I19" s="509">
        <v>0</v>
      </c>
      <c r="J19" s="509"/>
      <c r="K19" s="268">
        <v>0</v>
      </c>
      <c r="L19" s="268">
        <v>0</v>
      </c>
      <c r="M19" s="268">
        <v>0</v>
      </c>
      <c r="N19" s="268">
        <v>0</v>
      </c>
      <c r="O19" s="509">
        <v>0</v>
      </c>
      <c r="P19" s="509"/>
      <c r="Q19" s="509"/>
      <c r="R19" s="268">
        <v>788674.41</v>
      </c>
      <c r="S19" s="268">
        <v>788674.41</v>
      </c>
      <c r="T19" s="268">
        <v>-788674.41</v>
      </c>
      <c r="U19" s="270">
        <f>S19-'Memória de Cálculo'!E334-'Memória de Cálculo'!E335</f>
        <v>0</v>
      </c>
    </row>
    <row r="20" spans="2:21" ht="15" customHeight="1">
      <c r="B20" s="267" t="s">
        <v>956</v>
      </c>
      <c r="C20" s="508" t="s">
        <v>662</v>
      </c>
      <c r="D20" s="508"/>
      <c r="E20" s="508"/>
      <c r="F20" s="508"/>
      <c r="G20" s="268">
        <v>0</v>
      </c>
      <c r="H20" s="268">
        <v>0</v>
      </c>
      <c r="I20" s="509">
        <v>0</v>
      </c>
      <c r="J20" s="509"/>
      <c r="K20" s="268">
        <v>0</v>
      </c>
      <c r="L20" s="268">
        <v>0</v>
      </c>
      <c r="M20" s="268">
        <v>0</v>
      </c>
      <c r="N20" s="268">
        <v>0</v>
      </c>
      <c r="O20" s="509">
        <v>0</v>
      </c>
      <c r="P20" s="509"/>
      <c r="Q20" s="509"/>
      <c r="R20" s="268">
        <v>793908.64</v>
      </c>
      <c r="S20" s="268">
        <v>793908.64</v>
      </c>
      <c r="T20" s="268">
        <v>-793908.64</v>
      </c>
      <c r="U20" s="270">
        <f>S20-'Memória de Cálculo'!E361</f>
        <v>0</v>
      </c>
    </row>
    <row r="21" spans="2:21" ht="15" customHeight="1">
      <c r="B21" s="267" t="s">
        <v>957</v>
      </c>
      <c r="C21" s="508" t="s">
        <v>663</v>
      </c>
      <c r="D21" s="508"/>
      <c r="E21" s="508"/>
      <c r="F21" s="508"/>
      <c r="G21" s="268">
        <v>0</v>
      </c>
      <c r="H21" s="268">
        <v>0</v>
      </c>
      <c r="I21" s="509">
        <v>0</v>
      </c>
      <c r="J21" s="509"/>
      <c r="K21" s="268">
        <v>0</v>
      </c>
      <c r="L21" s="268">
        <v>0</v>
      </c>
      <c r="M21" s="268">
        <v>0</v>
      </c>
      <c r="N21" s="268">
        <v>0</v>
      </c>
      <c r="O21" s="509">
        <v>0</v>
      </c>
      <c r="P21" s="509"/>
      <c r="Q21" s="509"/>
      <c r="R21" s="268">
        <v>234224.31</v>
      </c>
      <c r="S21" s="268">
        <v>234224.31</v>
      </c>
      <c r="T21" s="268">
        <v>-234224.31</v>
      </c>
      <c r="U21" s="270">
        <f>S21-'Memória de Cálculo'!E380-'Memória de Cálculo'!E381+'Memória de Cálculo'!F381-'Memória de Cálculo'!E382</f>
        <v>0</v>
      </c>
    </row>
    <row r="22" spans="2:21" ht="15" customHeight="1">
      <c r="B22" s="267" t="s">
        <v>958</v>
      </c>
      <c r="C22" s="508" t="s">
        <v>664</v>
      </c>
      <c r="D22" s="508"/>
      <c r="E22" s="508"/>
      <c r="F22" s="508"/>
      <c r="G22" s="268">
        <v>0</v>
      </c>
      <c r="H22" s="268">
        <v>0</v>
      </c>
      <c r="I22" s="509">
        <v>0</v>
      </c>
      <c r="J22" s="509"/>
      <c r="K22" s="268">
        <v>0</v>
      </c>
      <c r="L22" s="268">
        <v>0</v>
      </c>
      <c r="M22" s="268">
        <v>348.67</v>
      </c>
      <c r="N22" s="268">
        <v>0</v>
      </c>
      <c r="O22" s="509">
        <v>348.67</v>
      </c>
      <c r="P22" s="509"/>
      <c r="Q22" s="509"/>
      <c r="R22" s="268">
        <v>26230.4</v>
      </c>
      <c r="S22" s="268">
        <v>26579.07</v>
      </c>
      <c r="T22" s="268">
        <v>-26579.07</v>
      </c>
      <c r="U22" s="270">
        <f>S22-'Memória de Cálculo'!E409-'Memória de Cálculo'!E410</f>
        <v>0</v>
      </c>
    </row>
    <row r="23" spans="2:21" ht="15" customHeight="1">
      <c r="B23" s="267" t="s">
        <v>959</v>
      </c>
      <c r="C23" s="508" t="s">
        <v>665</v>
      </c>
      <c r="D23" s="508"/>
      <c r="E23" s="508"/>
      <c r="F23" s="508"/>
      <c r="G23" s="268">
        <v>0</v>
      </c>
      <c r="H23" s="268">
        <v>0</v>
      </c>
      <c r="I23" s="509">
        <v>0</v>
      </c>
      <c r="J23" s="509"/>
      <c r="K23" s="268">
        <v>0</v>
      </c>
      <c r="L23" s="268">
        <v>0</v>
      </c>
      <c r="M23" s="268">
        <v>0</v>
      </c>
      <c r="N23" s="268">
        <v>0</v>
      </c>
      <c r="O23" s="509">
        <v>0</v>
      </c>
      <c r="P23" s="509"/>
      <c r="Q23" s="509"/>
      <c r="R23" s="268">
        <v>1579.28</v>
      </c>
      <c r="S23" s="268">
        <v>1579.28</v>
      </c>
      <c r="T23" s="268">
        <v>-1579.28</v>
      </c>
      <c r="U23" s="270">
        <f>S23-'Memória de Cálculo'!E440-'Memória de Cálculo'!E441</f>
        <v>0</v>
      </c>
    </row>
    <row r="24" spans="2:21" ht="15" customHeight="1">
      <c r="B24" s="267" t="s">
        <v>960</v>
      </c>
      <c r="C24" s="508" t="s">
        <v>961</v>
      </c>
      <c r="D24" s="508"/>
      <c r="E24" s="508"/>
      <c r="F24" s="508"/>
      <c r="G24" s="268">
        <v>0</v>
      </c>
      <c r="H24" s="268">
        <v>0</v>
      </c>
      <c r="I24" s="509">
        <v>0</v>
      </c>
      <c r="J24" s="509"/>
      <c r="K24" s="268">
        <v>0</v>
      </c>
      <c r="L24" s="268">
        <v>0</v>
      </c>
      <c r="M24" s="268">
        <v>0</v>
      </c>
      <c r="N24" s="268">
        <v>0</v>
      </c>
      <c r="O24" s="509">
        <v>0</v>
      </c>
      <c r="P24" s="509"/>
      <c r="Q24" s="509"/>
      <c r="R24" s="268">
        <v>2301.49</v>
      </c>
      <c r="S24" s="268">
        <v>2301.49</v>
      </c>
      <c r="T24" s="268">
        <v>-2301.49</v>
      </c>
      <c r="U24" s="270">
        <f>S24-'Memória de Cálculo'!E463</f>
        <v>0</v>
      </c>
    </row>
    <row r="25" spans="2:21" ht="15" customHeight="1">
      <c r="B25" s="267" t="s">
        <v>962</v>
      </c>
      <c r="C25" s="508" t="s">
        <v>666</v>
      </c>
      <c r="D25" s="508"/>
      <c r="E25" s="508"/>
      <c r="F25" s="508"/>
      <c r="G25" s="268">
        <v>0</v>
      </c>
      <c r="H25" s="268">
        <v>0</v>
      </c>
      <c r="I25" s="509">
        <v>0</v>
      </c>
      <c r="J25" s="509"/>
      <c r="K25" s="268">
        <v>0</v>
      </c>
      <c r="L25" s="268">
        <v>0</v>
      </c>
      <c r="M25" s="268">
        <v>345.63</v>
      </c>
      <c r="N25" s="268">
        <v>0</v>
      </c>
      <c r="O25" s="509">
        <v>345.63</v>
      </c>
      <c r="P25" s="509"/>
      <c r="Q25" s="509"/>
      <c r="R25" s="268">
        <v>66167.85</v>
      </c>
      <c r="S25" s="268">
        <v>66513.48</v>
      </c>
      <c r="T25" s="268">
        <v>-66513.48</v>
      </c>
      <c r="U25" s="270">
        <f>S25-'Memória de Cálculo'!E473+'Memória de Cálculo'!F472</f>
        <v>1.7461587731304462E-12</v>
      </c>
    </row>
    <row r="26" spans="2:21" ht="15" customHeight="1">
      <c r="B26" s="267" t="s">
        <v>963</v>
      </c>
      <c r="C26" s="508" t="s">
        <v>667</v>
      </c>
      <c r="D26" s="508"/>
      <c r="E26" s="508"/>
      <c r="F26" s="508"/>
      <c r="G26" s="268">
        <v>0</v>
      </c>
      <c r="H26" s="268">
        <v>0</v>
      </c>
      <c r="I26" s="509">
        <v>0</v>
      </c>
      <c r="J26" s="509"/>
      <c r="K26" s="268">
        <v>0</v>
      </c>
      <c r="L26" s="268">
        <v>0</v>
      </c>
      <c r="M26" s="268">
        <v>0</v>
      </c>
      <c r="N26" s="268">
        <v>0</v>
      </c>
      <c r="O26" s="509">
        <v>0</v>
      </c>
      <c r="P26" s="509"/>
      <c r="Q26" s="509"/>
      <c r="R26" s="268">
        <v>9591.56</v>
      </c>
      <c r="S26" s="268">
        <v>9591.56</v>
      </c>
      <c r="T26" s="268">
        <v>-9591.56</v>
      </c>
      <c r="U26" s="270">
        <f>S26-'Memória de Cálculo'!E498</f>
        <v>0</v>
      </c>
    </row>
    <row r="27" spans="2:21" ht="15" customHeight="1">
      <c r="B27" s="267" t="s">
        <v>964</v>
      </c>
      <c r="C27" s="508" t="s">
        <v>668</v>
      </c>
      <c r="D27" s="508"/>
      <c r="E27" s="508"/>
      <c r="F27" s="508"/>
      <c r="G27" s="268">
        <v>0</v>
      </c>
      <c r="H27" s="268">
        <v>0</v>
      </c>
      <c r="I27" s="509">
        <v>0</v>
      </c>
      <c r="J27" s="509"/>
      <c r="K27" s="268">
        <v>0</v>
      </c>
      <c r="L27" s="268">
        <v>0</v>
      </c>
      <c r="M27" s="268">
        <v>0</v>
      </c>
      <c r="N27" s="268">
        <v>0</v>
      </c>
      <c r="O27" s="509">
        <v>0</v>
      </c>
      <c r="P27" s="509"/>
      <c r="Q27" s="509"/>
      <c r="R27" s="268">
        <v>127143.43</v>
      </c>
      <c r="S27" s="268">
        <v>127143.43</v>
      </c>
      <c r="T27" s="268">
        <v>-127143.43</v>
      </c>
      <c r="U27" s="270">
        <f>S27-'Memória de Cálculo'!E517-'Memória de Cálculo'!E518</f>
        <v>0</v>
      </c>
    </row>
    <row r="28" spans="2:21" ht="15" customHeight="1">
      <c r="B28" s="267" t="s">
        <v>965</v>
      </c>
      <c r="C28" s="508" t="s">
        <v>669</v>
      </c>
      <c r="D28" s="508"/>
      <c r="E28" s="508"/>
      <c r="F28" s="508"/>
      <c r="G28" s="268">
        <v>0</v>
      </c>
      <c r="H28" s="268">
        <v>0</v>
      </c>
      <c r="I28" s="509">
        <v>0</v>
      </c>
      <c r="J28" s="509"/>
      <c r="K28" s="268">
        <v>0</v>
      </c>
      <c r="L28" s="268">
        <v>0</v>
      </c>
      <c r="M28" s="268">
        <v>0</v>
      </c>
      <c r="N28" s="268">
        <v>0</v>
      </c>
      <c r="O28" s="509">
        <v>0</v>
      </c>
      <c r="P28" s="509"/>
      <c r="Q28" s="509"/>
      <c r="R28" s="268">
        <v>235.19</v>
      </c>
      <c r="S28" s="268">
        <v>235.19</v>
      </c>
      <c r="T28" s="268">
        <v>-235.19</v>
      </c>
      <c r="U28" s="270">
        <f>S28-'Memória de Cálculo'!E544</f>
        <v>0</v>
      </c>
    </row>
    <row r="29" spans="2:21" ht="15" customHeight="1">
      <c r="B29" s="267" t="s">
        <v>966</v>
      </c>
      <c r="C29" s="508" t="s">
        <v>670</v>
      </c>
      <c r="D29" s="508"/>
      <c r="E29" s="508"/>
      <c r="F29" s="508"/>
      <c r="G29" s="268">
        <v>0</v>
      </c>
      <c r="H29" s="268">
        <v>0</v>
      </c>
      <c r="I29" s="509">
        <v>0</v>
      </c>
      <c r="J29" s="509"/>
      <c r="K29" s="268">
        <v>0</v>
      </c>
      <c r="L29" s="268">
        <v>0</v>
      </c>
      <c r="M29" s="268">
        <v>0</v>
      </c>
      <c r="N29" s="268">
        <v>0</v>
      </c>
      <c r="O29" s="509">
        <v>0</v>
      </c>
      <c r="P29" s="509"/>
      <c r="Q29" s="509"/>
      <c r="R29" s="268">
        <v>4397.37</v>
      </c>
      <c r="S29" s="268">
        <v>4397.37</v>
      </c>
      <c r="T29" s="268">
        <v>-4397.37</v>
      </c>
      <c r="U29" s="270">
        <f>S29-'Memória de Cálculo'!E571-'Memória de Cálculo'!E572</f>
        <v>0</v>
      </c>
    </row>
    <row r="30" spans="2:21" ht="15" customHeight="1">
      <c r="B30" s="267" t="s">
        <v>967</v>
      </c>
      <c r="C30" s="508" t="s">
        <v>671</v>
      </c>
      <c r="D30" s="508"/>
      <c r="E30" s="508"/>
      <c r="F30" s="508"/>
      <c r="G30" s="268">
        <v>0</v>
      </c>
      <c r="H30" s="268">
        <v>0</v>
      </c>
      <c r="I30" s="509">
        <v>0</v>
      </c>
      <c r="J30" s="509"/>
      <c r="K30" s="268">
        <v>0</v>
      </c>
      <c r="L30" s="268">
        <v>0</v>
      </c>
      <c r="M30" s="268">
        <v>0</v>
      </c>
      <c r="N30" s="268">
        <v>0</v>
      </c>
      <c r="O30" s="509">
        <v>0</v>
      </c>
      <c r="P30" s="509"/>
      <c r="Q30" s="509"/>
      <c r="R30" s="268">
        <v>48988.13</v>
      </c>
      <c r="S30" s="268">
        <v>48988.13</v>
      </c>
      <c r="T30" s="268">
        <v>-48988.13</v>
      </c>
      <c r="U30" s="270">
        <f>S30-'Memória de Cálculo'!E592</f>
        <v>0</v>
      </c>
    </row>
    <row r="31" spans="2:21" ht="15" customHeight="1">
      <c r="B31" s="267" t="s">
        <v>1011</v>
      </c>
      <c r="C31" s="508" t="s">
        <v>1012</v>
      </c>
      <c r="D31" s="508"/>
      <c r="E31" s="508"/>
      <c r="F31" s="508"/>
      <c r="G31" s="268">
        <v>0</v>
      </c>
      <c r="H31" s="268">
        <v>0</v>
      </c>
      <c r="I31" s="509">
        <v>0</v>
      </c>
      <c r="J31" s="509"/>
      <c r="K31" s="268">
        <v>0</v>
      </c>
      <c r="L31" s="268">
        <v>0</v>
      </c>
      <c r="M31" s="268">
        <v>0</v>
      </c>
      <c r="N31" s="268">
        <v>0</v>
      </c>
      <c r="O31" s="509">
        <v>0</v>
      </c>
      <c r="P31" s="509"/>
      <c r="Q31" s="509"/>
      <c r="R31" s="268">
        <v>43088.66</v>
      </c>
      <c r="S31" s="268">
        <v>43088.66</v>
      </c>
      <c r="T31" s="268">
        <v>-43088.66</v>
      </c>
      <c r="U31" s="270">
        <f>S31-'Memória de Cálculo'!E608</f>
        <v>0</v>
      </c>
    </row>
    <row r="32" spans="2:21" ht="15" customHeight="1">
      <c r="B32" s="259" t="s">
        <v>968</v>
      </c>
      <c r="C32" s="504" t="s">
        <v>672</v>
      </c>
      <c r="D32" s="504"/>
      <c r="E32" s="504"/>
      <c r="F32" s="504"/>
      <c r="G32" s="260">
        <v>0</v>
      </c>
      <c r="H32" s="260">
        <v>0</v>
      </c>
      <c r="I32" s="505">
        <v>0</v>
      </c>
      <c r="J32" s="505"/>
      <c r="K32" s="260">
        <v>0</v>
      </c>
      <c r="L32" s="260">
        <v>0</v>
      </c>
      <c r="M32" s="260">
        <v>1325.81</v>
      </c>
      <c r="N32" s="260">
        <v>0</v>
      </c>
      <c r="O32" s="505">
        <v>1325.81</v>
      </c>
      <c r="P32" s="505"/>
      <c r="Q32" s="505"/>
      <c r="R32" s="260">
        <v>192341.22</v>
      </c>
      <c r="S32" s="260">
        <v>193667.03</v>
      </c>
      <c r="T32" s="260">
        <v>-193667.03</v>
      </c>
      <c r="U32" s="262">
        <f>S32-S33-S34-S35-S36</f>
        <v>0</v>
      </c>
    </row>
    <row r="33" spans="2:21" ht="15" customHeight="1">
      <c r="B33" s="267" t="s">
        <v>969</v>
      </c>
      <c r="C33" s="508" t="s">
        <v>673</v>
      </c>
      <c r="D33" s="508"/>
      <c r="E33" s="508"/>
      <c r="F33" s="508"/>
      <c r="G33" s="268">
        <v>0</v>
      </c>
      <c r="H33" s="268">
        <v>0</v>
      </c>
      <c r="I33" s="509">
        <v>0</v>
      </c>
      <c r="J33" s="509"/>
      <c r="K33" s="268">
        <v>0</v>
      </c>
      <c r="L33" s="268">
        <v>0</v>
      </c>
      <c r="M33" s="268">
        <v>-135.83</v>
      </c>
      <c r="N33" s="268">
        <v>0</v>
      </c>
      <c r="O33" s="509">
        <v>-135.83</v>
      </c>
      <c r="P33" s="509"/>
      <c r="Q33" s="509"/>
      <c r="R33" s="268">
        <v>1210.42</v>
      </c>
      <c r="S33" s="268">
        <v>1074.59</v>
      </c>
      <c r="T33" s="268">
        <v>-1074.59</v>
      </c>
      <c r="U33" s="270">
        <f>S33-'Memória de Cálculo'!E625</f>
        <v>0</v>
      </c>
    </row>
    <row r="34" spans="2:21" ht="15" customHeight="1">
      <c r="B34" s="267" t="s">
        <v>970</v>
      </c>
      <c r="C34" s="508" t="s">
        <v>674</v>
      </c>
      <c r="D34" s="508"/>
      <c r="E34" s="508"/>
      <c r="F34" s="508"/>
      <c r="G34" s="268">
        <v>0</v>
      </c>
      <c r="H34" s="268">
        <v>0</v>
      </c>
      <c r="I34" s="509">
        <v>0</v>
      </c>
      <c r="J34" s="509"/>
      <c r="K34" s="268">
        <v>0</v>
      </c>
      <c r="L34" s="268">
        <v>0</v>
      </c>
      <c r="M34" s="268">
        <v>1461.64</v>
      </c>
      <c r="N34" s="268">
        <v>0</v>
      </c>
      <c r="O34" s="509">
        <v>1461.64</v>
      </c>
      <c r="P34" s="509"/>
      <c r="Q34" s="509"/>
      <c r="R34" s="268">
        <v>138813.5</v>
      </c>
      <c r="S34" s="268">
        <v>140275.14</v>
      </c>
      <c r="T34" s="268">
        <v>-140275.14</v>
      </c>
      <c r="U34" s="270">
        <f>S34-'Memória de Cálculo'!E642-'Memória de Cálculo'!E643</f>
        <v>0</v>
      </c>
    </row>
    <row r="35" spans="2:21" ht="15" customHeight="1">
      <c r="B35" s="267" t="s">
        <v>973</v>
      </c>
      <c r="C35" s="508" t="s">
        <v>675</v>
      </c>
      <c r="D35" s="508"/>
      <c r="E35" s="508"/>
      <c r="F35" s="508"/>
      <c r="G35" s="268">
        <v>0</v>
      </c>
      <c r="H35" s="268">
        <v>0</v>
      </c>
      <c r="I35" s="509">
        <v>0</v>
      </c>
      <c r="J35" s="509"/>
      <c r="K35" s="268">
        <v>0</v>
      </c>
      <c r="L35" s="268">
        <v>0</v>
      </c>
      <c r="M35" s="268">
        <v>0</v>
      </c>
      <c r="N35" s="268">
        <v>0</v>
      </c>
      <c r="O35" s="509">
        <v>0</v>
      </c>
      <c r="P35" s="509"/>
      <c r="Q35" s="509"/>
      <c r="R35" s="268">
        <v>6154.77</v>
      </c>
      <c r="S35" s="268">
        <v>6154.77</v>
      </c>
      <c r="T35" s="268">
        <v>-6154.77</v>
      </c>
      <c r="U35" s="270">
        <f>S35-'Memória de Cálculo'!E691-'Memória de Cálculo'!E692</f>
        <v>8.526512829121202E-13</v>
      </c>
    </row>
    <row r="36" spans="2:21" ht="15" customHeight="1">
      <c r="B36" s="267" t="s">
        <v>974</v>
      </c>
      <c r="C36" s="508" t="s">
        <v>676</v>
      </c>
      <c r="D36" s="508"/>
      <c r="E36" s="508"/>
      <c r="F36" s="508"/>
      <c r="G36" s="268">
        <v>0</v>
      </c>
      <c r="H36" s="268">
        <v>0</v>
      </c>
      <c r="I36" s="509">
        <v>0</v>
      </c>
      <c r="J36" s="509"/>
      <c r="K36" s="268">
        <v>0</v>
      </c>
      <c r="L36" s="268">
        <v>0</v>
      </c>
      <c r="M36" s="268">
        <v>0</v>
      </c>
      <c r="N36" s="268">
        <v>0</v>
      </c>
      <c r="O36" s="509">
        <v>0</v>
      </c>
      <c r="P36" s="509"/>
      <c r="Q36" s="509"/>
      <c r="R36" s="268">
        <v>46162.53</v>
      </c>
      <c r="S36" s="268">
        <v>46162.53</v>
      </c>
      <c r="T36" s="268">
        <v>-46162.53</v>
      </c>
      <c r="U36" s="270">
        <f>S36-'Memória de Cálculo'!E713</f>
        <v>0</v>
      </c>
    </row>
    <row r="37" spans="2:21" ht="15" customHeight="1">
      <c r="B37" s="259" t="s">
        <v>975</v>
      </c>
      <c r="C37" s="504" t="s">
        <v>677</v>
      </c>
      <c r="D37" s="504"/>
      <c r="E37" s="504"/>
      <c r="F37" s="504"/>
      <c r="G37" s="260">
        <v>0</v>
      </c>
      <c r="H37" s="260">
        <v>0</v>
      </c>
      <c r="I37" s="505">
        <v>0</v>
      </c>
      <c r="J37" s="505"/>
      <c r="K37" s="260">
        <v>0</v>
      </c>
      <c r="L37" s="260">
        <v>0</v>
      </c>
      <c r="M37" s="260">
        <v>0</v>
      </c>
      <c r="N37" s="260">
        <v>0</v>
      </c>
      <c r="O37" s="505">
        <v>0</v>
      </c>
      <c r="P37" s="505"/>
      <c r="Q37" s="505"/>
      <c r="R37" s="260">
        <v>323914.67</v>
      </c>
      <c r="S37" s="260">
        <v>323914.67</v>
      </c>
      <c r="T37" s="260">
        <v>-323914.67</v>
      </c>
      <c r="U37" s="262">
        <f>S37-S38-S39</f>
        <v>0</v>
      </c>
    </row>
    <row r="38" spans="2:21" ht="15" customHeight="1">
      <c r="B38" s="267" t="s">
        <v>976</v>
      </c>
      <c r="C38" s="508" t="s">
        <v>678</v>
      </c>
      <c r="D38" s="508"/>
      <c r="E38" s="508"/>
      <c r="F38" s="508"/>
      <c r="G38" s="268">
        <v>0</v>
      </c>
      <c r="H38" s="268">
        <v>0</v>
      </c>
      <c r="I38" s="509">
        <v>0</v>
      </c>
      <c r="J38" s="509"/>
      <c r="K38" s="268">
        <v>0</v>
      </c>
      <c r="L38" s="268">
        <v>0</v>
      </c>
      <c r="M38" s="268">
        <v>0</v>
      </c>
      <c r="N38" s="268">
        <v>0</v>
      </c>
      <c r="O38" s="509">
        <v>0</v>
      </c>
      <c r="P38" s="509"/>
      <c r="Q38" s="509"/>
      <c r="R38" s="268">
        <v>153350</v>
      </c>
      <c r="S38" s="268">
        <v>153350</v>
      </c>
      <c r="T38" s="268">
        <v>-153350</v>
      </c>
      <c r="U38" s="270">
        <f>S38-'Memória de Cálculo'!E732-'Memória de Cálculo'!E733</f>
        <v>0</v>
      </c>
    </row>
    <row r="39" spans="2:21" ht="15" customHeight="1">
      <c r="B39" s="267" t="s">
        <v>977</v>
      </c>
      <c r="C39" s="508" t="s">
        <v>679</v>
      </c>
      <c r="D39" s="508"/>
      <c r="E39" s="508"/>
      <c r="F39" s="508"/>
      <c r="G39" s="268">
        <v>0</v>
      </c>
      <c r="H39" s="268">
        <v>0</v>
      </c>
      <c r="I39" s="509">
        <v>0</v>
      </c>
      <c r="J39" s="509"/>
      <c r="K39" s="268">
        <v>0</v>
      </c>
      <c r="L39" s="268">
        <v>0</v>
      </c>
      <c r="M39" s="268">
        <v>0</v>
      </c>
      <c r="N39" s="268">
        <v>0</v>
      </c>
      <c r="O39" s="509">
        <v>0</v>
      </c>
      <c r="P39" s="509"/>
      <c r="Q39" s="509"/>
      <c r="R39" s="268">
        <v>170564.67</v>
      </c>
      <c r="S39" s="268">
        <v>170564.67</v>
      </c>
      <c r="T39" s="268">
        <v>-170564.67</v>
      </c>
      <c r="U39" s="270">
        <f>S39-'Memória de Cálculo'!E761-'Memória de Cálculo'!E762</f>
        <v>0</v>
      </c>
    </row>
    <row r="40" spans="2:21" ht="15" customHeight="1">
      <c r="B40" s="259" t="s">
        <v>684</v>
      </c>
      <c r="C40" s="504" t="s">
        <v>680</v>
      </c>
      <c r="D40" s="504"/>
      <c r="E40" s="504"/>
      <c r="F40" s="504"/>
      <c r="G40" s="260">
        <v>0</v>
      </c>
      <c r="H40" s="260">
        <v>0</v>
      </c>
      <c r="I40" s="505">
        <v>0</v>
      </c>
      <c r="J40" s="505"/>
      <c r="K40" s="260">
        <v>0</v>
      </c>
      <c r="L40" s="260">
        <v>0</v>
      </c>
      <c r="M40" s="260">
        <v>0</v>
      </c>
      <c r="N40" s="260">
        <v>0</v>
      </c>
      <c r="O40" s="505">
        <v>0</v>
      </c>
      <c r="P40" s="505"/>
      <c r="Q40" s="505"/>
      <c r="R40" s="260">
        <v>30110</v>
      </c>
      <c r="S40" s="260">
        <v>30110</v>
      </c>
      <c r="T40" s="260">
        <v>-30110</v>
      </c>
      <c r="U40" s="262">
        <f>S40-S41</f>
        <v>0</v>
      </c>
    </row>
    <row r="41" spans="2:21" ht="15" customHeight="1">
      <c r="B41" s="267" t="s">
        <v>686</v>
      </c>
      <c r="C41" s="508" t="s">
        <v>681</v>
      </c>
      <c r="D41" s="508"/>
      <c r="E41" s="508"/>
      <c r="F41" s="508"/>
      <c r="G41" s="268">
        <v>0</v>
      </c>
      <c r="H41" s="268">
        <v>0</v>
      </c>
      <c r="I41" s="509">
        <v>0</v>
      </c>
      <c r="J41" s="509"/>
      <c r="K41" s="268">
        <v>0</v>
      </c>
      <c r="L41" s="268">
        <v>0</v>
      </c>
      <c r="M41" s="268">
        <v>0</v>
      </c>
      <c r="N41" s="268">
        <v>0</v>
      </c>
      <c r="O41" s="509">
        <v>0</v>
      </c>
      <c r="P41" s="509"/>
      <c r="Q41" s="509"/>
      <c r="R41" s="268">
        <v>30110</v>
      </c>
      <c r="S41" s="268">
        <v>30110</v>
      </c>
      <c r="T41" s="268">
        <v>-30110</v>
      </c>
      <c r="U41" s="270">
        <f>S41-'Memória de Cálculo'!E816</f>
        <v>0</v>
      </c>
    </row>
    <row r="42" spans="2:21" ht="15" customHeight="1">
      <c r="B42" s="263" t="s">
        <v>687</v>
      </c>
      <c r="C42" s="506" t="s">
        <v>682</v>
      </c>
      <c r="D42" s="506"/>
      <c r="E42" s="506"/>
      <c r="F42" s="506"/>
      <c r="G42" s="264">
        <v>0</v>
      </c>
      <c r="H42" s="264">
        <v>0</v>
      </c>
      <c r="I42" s="507">
        <v>0</v>
      </c>
      <c r="J42" s="507"/>
      <c r="K42" s="264">
        <v>0</v>
      </c>
      <c r="L42" s="264">
        <v>0</v>
      </c>
      <c r="M42" s="264">
        <v>0</v>
      </c>
      <c r="N42" s="264">
        <v>0</v>
      </c>
      <c r="O42" s="507">
        <v>0</v>
      </c>
      <c r="P42" s="507"/>
      <c r="Q42" s="507"/>
      <c r="R42" s="264">
        <v>511537.28</v>
      </c>
      <c r="S42" s="264">
        <v>511537.28</v>
      </c>
      <c r="T42" s="264">
        <v>-511537.28</v>
      </c>
      <c r="U42" s="279"/>
    </row>
    <row r="43" spans="2:21" ht="15" customHeight="1">
      <c r="B43" s="259" t="s">
        <v>689</v>
      </c>
      <c r="C43" s="504" t="s">
        <v>672</v>
      </c>
      <c r="D43" s="504"/>
      <c r="E43" s="504"/>
      <c r="F43" s="504"/>
      <c r="G43" s="260">
        <v>0</v>
      </c>
      <c r="H43" s="260">
        <v>0</v>
      </c>
      <c r="I43" s="505">
        <v>0</v>
      </c>
      <c r="J43" s="505"/>
      <c r="K43" s="260">
        <v>0</v>
      </c>
      <c r="L43" s="260">
        <v>0</v>
      </c>
      <c r="M43" s="260">
        <v>0</v>
      </c>
      <c r="N43" s="260">
        <v>0</v>
      </c>
      <c r="O43" s="505">
        <v>0</v>
      </c>
      <c r="P43" s="505"/>
      <c r="Q43" s="505"/>
      <c r="R43" s="260">
        <v>511537.28</v>
      </c>
      <c r="S43" s="260">
        <v>511537.28</v>
      </c>
      <c r="T43" s="260">
        <v>-511537.28</v>
      </c>
      <c r="U43" s="262">
        <f>S43-S44-S45</f>
        <v>0</v>
      </c>
    </row>
    <row r="44" spans="2:21" ht="15" customHeight="1">
      <c r="B44" s="267" t="s">
        <v>691</v>
      </c>
      <c r="C44" s="508" t="s">
        <v>683</v>
      </c>
      <c r="D44" s="508"/>
      <c r="E44" s="508"/>
      <c r="F44" s="508"/>
      <c r="G44" s="268">
        <v>0</v>
      </c>
      <c r="H44" s="268">
        <v>0</v>
      </c>
      <c r="I44" s="509">
        <v>0</v>
      </c>
      <c r="J44" s="509"/>
      <c r="K44" s="268">
        <v>0</v>
      </c>
      <c r="L44" s="268">
        <v>0</v>
      </c>
      <c r="M44" s="268">
        <v>0</v>
      </c>
      <c r="N44" s="268">
        <v>0</v>
      </c>
      <c r="O44" s="509">
        <v>0</v>
      </c>
      <c r="P44" s="509"/>
      <c r="Q44" s="509"/>
      <c r="R44" s="268">
        <v>468448.62</v>
      </c>
      <c r="S44" s="268">
        <v>468448.62</v>
      </c>
      <c r="T44" s="268">
        <v>-468448.62</v>
      </c>
      <c r="U44" s="270">
        <f>S44-'Memória de Cálculo'!E835-'Memória de Cálculo'!E836</f>
        <v>0</v>
      </c>
    </row>
    <row r="45" spans="2:21" ht="15.75" customHeight="1">
      <c r="B45" s="306" t="s">
        <v>1013</v>
      </c>
      <c r="C45" s="536" t="s">
        <v>1014</v>
      </c>
      <c r="D45" s="536"/>
      <c r="E45" s="536"/>
      <c r="F45" s="536"/>
      <c r="G45" s="307">
        <v>0</v>
      </c>
      <c r="H45" s="307">
        <v>0</v>
      </c>
      <c r="I45" s="537">
        <v>0</v>
      </c>
      <c r="J45" s="537"/>
      <c r="K45" s="307">
        <v>0</v>
      </c>
      <c r="L45" s="307">
        <v>0</v>
      </c>
      <c r="M45" s="307">
        <v>0</v>
      </c>
      <c r="N45" s="307">
        <v>0</v>
      </c>
      <c r="O45" s="537">
        <v>0</v>
      </c>
      <c r="P45" s="537"/>
      <c r="Q45" s="537"/>
      <c r="R45" s="307">
        <v>43088.66</v>
      </c>
      <c r="S45" s="307">
        <v>43088.66</v>
      </c>
      <c r="T45" s="307">
        <v>-43088.66</v>
      </c>
      <c r="U45" s="270">
        <f>S45-'Memória de Cálculo'!E861</f>
        <v>0</v>
      </c>
    </row>
    <row r="46" spans="2:21" ht="15" customHeight="1" hidden="1">
      <c r="B46" s="275" t="s">
        <v>978</v>
      </c>
      <c r="C46" s="512" t="s">
        <v>685</v>
      </c>
      <c r="D46" s="512"/>
      <c r="E46" s="512"/>
      <c r="F46" s="512"/>
      <c r="G46" s="276">
        <v>16264000</v>
      </c>
      <c r="H46" s="276">
        <v>0</v>
      </c>
      <c r="I46" s="513">
        <v>0</v>
      </c>
      <c r="J46" s="513"/>
      <c r="K46" s="276">
        <v>0</v>
      </c>
      <c r="L46" s="276">
        <v>16264000</v>
      </c>
      <c r="M46" s="276">
        <v>-7614.58</v>
      </c>
      <c r="N46" s="276">
        <v>-366394.34</v>
      </c>
      <c r="O46" s="513">
        <v>-374008.92</v>
      </c>
      <c r="P46" s="513"/>
      <c r="Q46" s="513"/>
      <c r="R46" s="276">
        <v>549652.54</v>
      </c>
      <c r="S46" s="276">
        <v>175643.62</v>
      </c>
      <c r="T46" s="276">
        <v>16088356.38</v>
      </c>
      <c r="U46" s="278"/>
    </row>
    <row r="47" spans="2:21" ht="15" customHeight="1" hidden="1">
      <c r="B47" s="263" t="s">
        <v>979</v>
      </c>
      <c r="C47" s="506" t="s">
        <v>654</v>
      </c>
      <c r="D47" s="506"/>
      <c r="E47" s="506"/>
      <c r="F47" s="506"/>
      <c r="G47" s="264">
        <v>0</v>
      </c>
      <c r="H47" s="264">
        <v>0</v>
      </c>
      <c r="I47" s="507">
        <v>0</v>
      </c>
      <c r="J47" s="507"/>
      <c r="K47" s="264">
        <v>0</v>
      </c>
      <c r="L47" s="264">
        <v>0</v>
      </c>
      <c r="M47" s="264">
        <v>-7614.58</v>
      </c>
      <c r="N47" s="264">
        <v>-366394.34</v>
      </c>
      <c r="O47" s="507">
        <v>-374008.92</v>
      </c>
      <c r="P47" s="507"/>
      <c r="Q47" s="507"/>
      <c r="R47" s="264">
        <v>549512.54</v>
      </c>
      <c r="S47" s="264">
        <v>175503.62</v>
      </c>
      <c r="T47" s="264">
        <v>-175503.62</v>
      </c>
      <c r="U47" s="279"/>
    </row>
    <row r="48" spans="2:21" ht="15" customHeight="1" hidden="1">
      <c r="B48" s="263" t="s">
        <v>1080</v>
      </c>
      <c r="C48" s="506" t="s">
        <v>1081</v>
      </c>
      <c r="D48" s="506"/>
      <c r="E48" s="506"/>
      <c r="F48" s="506"/>
      <c r="G48" s="264">
        <v>0</v>
      </c>
      <c r="H48" s="264">
        <v>0</v>
      </c>
      <c r="I48" s="507">
        <v>0</v>
      </c>
      <c r="J48" s="507"/>
      <c r="K48" s="264">
        <v>0</v>
      </c>
      <c r="L48" s="264">
        <v>0</v>
      </c>
      <c r="M48" s="264">
        <v>-3872.7</v>
      </c>
      <c r="N48" s="264">
        <v>0</v>
      </c>
      <c r="O48" s="507">
        <v>-3872.7</v>
      </c>
      <c r="P48" s="507"/>
      <c r="Q48" s="507"/>
      <c r="R48" s="264">
        <v>3872.7</v>
      </c>
      <c r="S48" s="264">
        <v>0</v>
      </c>
      <c r="T48" s="264">
        <v>0</v>
      </c>
      <c r="U48" s="279"/>
    </row>
    <row r="49" spans="2:21" ht="15" customHeight="1" hidden="1">
      <c r="B49" s="263" t="s">
        <v>1082</v>
      </c>
      <c r="C49" s="506" t="s">
        <v>1083</v>
      </c>
      <c r="D49" s="506"/>
      <c r="E49" s="506"/>
      <c r="F49" s="506"/>
      <c r="G49" s="264">
        <v>0</v>
      </c>
      <c r="H49" s="264">
        <v>0</v>
      </c>
      <c r="I49" s="507">
        <v>0</v>
      </c>
      <c r="J49" s="507"/>
      <c r="K49" s="264">
        <v>0</v>
      </c>
      <c r="L49" s="264">
        <v>0</v>
      </c>
      <c r="M49" s="264">
        <v>-3872.7</v>
      </c>
      <c r="N49" s="264">
        <v>0</v>
      </c>
      <c r="O49" s="507">
        <v>-3872.7</v>
      </c>
      <c r="P49" s="507"/>
      <c r="Q49" s="507"/>
      <c r="R49" s="264">
        <v>3872.7</v>
      </c>
      <c r="S49" s="264">
        <v>0</v>
      </c>
      <c r="T49" s="264">
        <v>0</v>
      </c>
      <c r="U49" s="279"/>
    </row>
    <row r="50" spans="2:21" ht="15" customHeight="1" hidden="1">
      <c r="B50" s="263" t="s">
        <v>980</v>
      </c>
      <c r="C50" s="506" t="s">
        <v>692</v>
      </c>
      <c r="D50" s="506"/>
      <c r="E50" s="506"/>
      <c r="F50" s="506"/>
      <c r="G50" s="264">
        <v>0</v>
      </c>
      <c r="H50" s="264">
        <v>0</v>
      </c>
      <c r="I50" s="507">
        <v>0</v>
      </c>
      <c r="J50" s="507"/>
      <c r="K50" s="264">
        <v>0</v>
      </c>
      <c r="L50" s="264">
        <v>0</v>
      </c>
      <c r="M50" s="264">
        <v>-3494.7</v>
      </c>
      <c r="N50" s="264">
        <v>-6450.86</v>
      </c>
      <c r="O50" s="507">
        <v>-9945.56</v>
      </c>
      <c r="P50" s="507"/>
      <c r="Q50" s="507"/>
      <c r="R50" s="264">
        <v>10472.56</v>
      </c>
      <c r="S50" s="264">
        <v>527</v>
      </c>
      <c r="T50" s="264">
        <v>-527</v>
      </c>
      <c r="U50" s="279"/>
    </row>
    <row r="51" spans="2:21" ht="15" customHeight="1" hidden="1">
      <c r="B51" s="263" t="s">
        <v>693</v>
      </c>
      <c r="C51" s="506" t="s">
        <v>694</v>
      </c>
      <c r="D51" s="506"/>
      <c r="E51" s="506"/>
      <c r="F51" s="506"/>
      <c r="G51" s="264">
        <v>0</v>
      </c>
      <c r="H51" s="264">
        <v>0</v>
      </c>
      <c r="I51" s="507">
        <v>0</v>
      </c>
      <c r="J51" s="507"/>
      <c r="K51" s="264">
        <v>0</v>
      </c>
      <c r="L51" s="264">
        <v>0</v>
      </c>
      <c r="M51" s="264">
        <v>0</v>
      </c>
      <c r="N51" s="264">
        <v>-1539.6</v>
      </c>
      <c r="O51" s="507">
        <v>-1539.6</v>
      </c>
      <c r="P51" s="507"/>
      <c r="Q51" s="507"/>
      <c r="R51" s="264">
        <v>1539.6</v>
      </c>
      <c r="S51" s="264">
        <v>0</v>
      </c>
      <c r="T51" s="264">
        <v>0</v>
      </c>
      <c r="U51" s="279"/>
    </row>
    <row r="52" spans="2:21" ht="15" customHeight="1" hidden="1">
      <c r="B52" s="263" t="s">
        <v>697</v>
      </c>
      <c r="C52" s="506" t="s">
        <v>698</v>
      </c>
      <c r="D52" s="506"/>
      <c r="E52" s="506"/>
      <c r="F52" s="506"/>
      <c r="G52" s="264">
        <v>0</v>
      </c>
      <c r="H52" s="264">
        <v>0</v>
      </c>
      <c r="I52" s="507">
        <v>0</v>
      </c>
      <c r="J52" s="507"/>
      <c r="K52" s="264">
        <v>0</v>
      </c>
      <c r="L52" s="264">
        <v>0</v>
      </c>
      <c r="M52" s="264">
        <v>0</v>
      </c>
      <c r="N52" s="264">
        <v>-2589.46</v>
      </c>
      <c r="O52" s="507">
        <v>-2589.46</v>
      </c>
      <c r="P52" s="507"/>
      <c r="Q52" s="507"/>
      <c r="R52" s="264">
        <v>2589.46</v>
      </c>
      <c r="S52" s="264">
        <v>0</v>
      </c>
      <c r="T52" s="264">
        <v>0</v>
      </c>
      <c r="U52" s="279"/>
    </row>
    <row r="53" spans="2:21" ht="15" customHeight="1" hidden="1">
      <c r="B53" s="263" t="s">
        <v>699</v>
      </c>
      <c r="C53" s="506" t="s">
        <v>700</v>
      </c>
      <c r="D53" s="506"/>
      <c r="E53" s="506"/>
      <c r="F53" s="506"/>
      <c r="G53" s="264">
        <v>0</v>
      </c>
      <c r="H53" s="264">
        <v>0</v>
      </c>
      <c r="I53" s="507">
        <v>0</v>
      </c>
      <c r="J53" s="507"/>
      <c r="K53" s="264">
        <v>0</v>
      </c>
      <c r="L53" s="264">
        <v>0</v>
      </c>
      <c r="M53" s="264">
        <v>-6010.7</v>
      </c>
      <c r="N53" s="264">
        <v>-332.8</v>
      </c>
      <c r="O53" s="507">
        <v>-6343.5</v>
      </c>
      <c r="P53" s="507"/>
      <c r="Q53" s="507"/>
      <c r="R53" s="264">
        <v>6343.5</v>
      </c>
      <c r="S53" s="264">
        <v>0</v>
      </c>
      <c r="T53" s="264">
        <v>0</v>
      </c>
      <c r="U53" s="279"/>
    </row>
    <row r="54" spans="2:21" ht="15" customHeight="1" hidden="1">
      <c r="B54" s="263" t="s">
        <v>705</v>
      </c>
      <c r="C54" s="506" t="s">
        <v>706</v>
      </c>
      <c r="D54" s="506"/>
      <c r="E54" s="506"/>
      <c r="F54" s="506"/>
      <c r="G54" s="264">
        <v>0</v>
      </c>
      <c r="H54" s="264">
        <v>0</v>
      </c>
      <c r="I54" s="507">
        <v>0</v>
      </c>
      <c r="J54" s="507"/>
      <c r="K54" s="264">
        <v>0</v>
      </c>
      <c r="L54" s="264">
        <v>0</v>
      </c>
      <c r="M54" s="264">
        <v>216</v>
      </c>
      <c r="N54" s="264">
        <v>-216</v>
      </c>
      <c r="O54" s="507">
        <v>0</v>
      </c>
      <c r="P54" s="507"/>
      <c r="Q54" s="507"/>
      <c r="R54" s="264">
        <v>0</v>
      </c>
      <c r="S54" s="264">
        <v>0</v>
      </c>
      <c r="T54" s="264">
        <v>0</v>
      </c>
      <c r="U54" s="279"/>
    </row>
    <row r="55" spans="2:21" ht="15" customHeight="1" hidden="1">
      <c r="B55" s="263" t="s">
        <v>1001</v>
      </c>
      <c r="C55" s="506" t="s">
        <v>1002</v>
      </c>
      <c r="D55" s="506"/>
      <c r="E55" s="506"/>
      <c r="F55" s="506"/>
      <c r="G55" s="264">
        <v>0</v>
      </c>
      <c r="H55" s="264">
        <v>0</v>
      </c>
      <c r="I55" s="507">
        <v>0</v>
      </c>
      <c r="J55" s="507"/>
      <c r="K55" s="264">
        <v>0</v>
      </c>
      <c r="L55" s="264">
        <v>0</v>
      </c>
      <c r="M55" s="264">
        <v>0</v>
      </c>
      <c r="N55" s="264">
        <v>-841</v>
      </c>
      <c r="O55" s="507">
        <v>-841</v>
      </c>
      <c r="P55" s="507"/>
      <c r="Q55" s="507"/>
      <c r="R55" s="264">
        <v>0</v>
      </c>
      <c r="S55" s="264">
        <v>-841</v>
      </c>
      <c r="T55" s="264">
        <v>841</v>
      </c>
      <c r="U55" s="279"/>
    </row>
    <row r="56" spans="2:21" ht="15" customHeight="1" hidden="1">
      <c r="B56" s="263" t="s">
        <v>709</v>
      </c>
      <c r="C56" s="506" t="s">
        <v>710</v>
      </c>
      <c r="D56" s="506"/>
      <c r="E56" s="506"/>
      <c r="F56" s="506"/>
      <c r="G56" s="264">
        <v>0</v>
      </c>
      <c r="H56" s="264">
        <v>0</v>
      </c>
      <c r="I56" s="507">
        <v>0</v>
      </c>
      <c r="J56" s="507"/>
      <c r="K56" s="264">
        <v>0</v>
      </c>
      <c r="L56" s="264">
        <v>0</v>
      </c>
      <c r="M56" s="264">
        <v>1295</v>
      </c>
      <c r="N56" s="264">
        <v>-1295</v>
      </c>
      <c r="O56" s="507">
        <v>0</v>
      </c>
      <c r="P56" s="507"/>
      <c r="Q56" s="507"/>
      <c r="R56" s="264">
        <v>0</v>
      </c>
      <c r="S56" s="264">
        <v>0</v>
      </c>
      <c r="T56" s="264">
        <v>0</v>
      </c>
      <c r="U56" s="279"/>
    </row>
    <row r="57" spans="2:21" ht="15" customHeight="1" hidden="1">
      <c r="B57" s="263" t="s">
        <v>1086</v>
      </c>
      <c r="C57" s="506" t="s">
        <v>1087</v>
      </c>
      <c r="D57" s="506"/>
      <c r="E57" s="506"/>
      <c r="F57" s="506"/>
      <c r="G57" s="264">
        <v>0</v>
      </c>
      <c r="H57" s="264">
        <v>0</v>
      </c>
      <c r="I57" s="507">
        <v>0</v>
      </c>
      <c r="J57" s="507"/>
      <c r="K57" s="264">
        <v>0</v>
      </c>
      <c r="L57" s="264">
        <v>0</v>
      </c>
      <c r="M57" s="264">
        <v>0</v>
      </c>
      <c r="N57" s="264">
        <v>1368</v>
      </c>
      <c r="O57" s="507">
        <v>1368</v>
      </c>
      <c r="P57" s="507"/>
      <c r="Q57" s="507"/>
      <c r="R57" s="264">
        <v>0</v>
      </c>
      <c r="S57" s="264">
        <v>1368</v>
      </c>
      <c r="T57" s="264">
        <v>-1368</v>
      </c>
      <c r="U57" s="279"/>
    </row>
    <row r="58" spans="2:21" ht="15" customHeight="1" hidden="1">
      <c r="B58" s="263" t="s">
        <v>1072</v>
      </c>
      <c r="C58" s="506" t="s">
        <v>1073</v>
      </c>
      <c r="D58" s="506"/>
      <c r="E58" s="506"/>
      <c r="F58" s="506"/>
      <c r="G58" s="264">
        <v>0</v>
      </c>
      <c r="H58" s="264">
        <v>0</v>
      </c>
      <c r="I58" s="507">
        <v>0</v>
      </c>
      <c r="J58" s="507"/>
      <c r="K58" s="264">
        <v>0</v>
      </c>
      <c r="L58" s="264">
        <v>0</v>
      </c>
      <c r="M58" s="264">
        <v>1005</v>
      </c>
      <c r="N58" s="264">
        <v>-1005</v>
      </c>
      <c r="O58" s="507">
        <v>0</v>
      </c>
      <c r="P58" s="507"/>
      <c r="Q58" s="507"/>
      <c r="R58" s="264">
        <v>0</v>
      </c>
      <c r="S58" s="264">
        <v>0</v>
      </c>
      <c r="T58" s="264">
        <v>0</v>
      </c>
      <c r="U58" s="279"/>
    </row>
    <row r="59" spans="2:21" ht="15" customHeight="1" hidden="1">
      <c r="B59" s="263" t="s">
        <v>713</v>
      </c>
      <c r="C59" s="506" t="s">
        <v>714</v>
      </c>
      <c r="D59" s="506"/>
      <c r="E59" s="506"/>
      <c r="F59" s="506"/>
      <c r="G59" s="264">
        <v>0</v>
      </c>
      <c r="H59" s="264">
        <v>0</v>
      </c>
      <c r="I59" s="507">
        <v>0</v>
      </c>
      <c r="J59" s="507"/>
      <c r="K59" s="264">
        <v>0</v>
      </c>
      <c r="L59" s="264">
        <v>0</v>
      </c>
      <c r="M59" s="264">
        <v>0</v>
      </c>
      <c r="N59" s="264">
        <v>-11669.02</v>
      </c>
      <c r="O59" s="507">
        <v>-11669.02</v>
      </c>
      <c r="P59" s="507"/>
      <c r="Q59" s="507"/>
      <c r="R59" s="264">
        <v>11669.02</v>
      </c>
      <c r="S59" s="264">
        <v>0</v>
      </c>
      <c r="T59" s="264">
        <v>0</v>
      </c>
      <c r="U59" s="279"/>
    </row>
    <row r="60" spans="2:21" ht="15" customHeight="1" hidden="1">
      <c r="B60" s="263" t="s">
        <v>719</v>
      </c>
      <c r="C60" s="506" t="s">
        <v>720</v>
      </c>
      <c r="D60" s="506"/>
      <c r="E60" s="506"/>
      <c r="F60" s="506"/>
      <c r="G60" s="264">
        <v>0</v>
      </c>
      <c r="H60" s="264">
        <v>0</v>
      </c>
      <c r="I60" s="507">
        <v>0</v>
      </c>
      <c r="J60" s="507"/>
      <c r="K60" s="264">
        <v>0</v>
      </c>
      <c r="L60" s="264">
        <v>0</v>
      </c>
      <c r="M60" s="264">
        <v>0</v>
      </c>
      <c r="N60" s="264">
        <v>-11669.02</v>
      </c>
      <c r="O60" s="507">
        <v>-11669.02</v>
      </c>
      <c r="P60" s="507"/>
      <c r="Q60" s="507"/>
      <c r="R60" s="264">
        <v>11669.02</v>
      </c>
      <c r="S60" s="264">
        <v>0</v>
      </c>
      <c r="T60" s="264">
        <v>0</v>
      </c>
      <c r="U60" s="279"/>
    </row>
    <row r="61" spans="2:21" ht="15" customHeight="1" hidden="1">
      <c r="B61" s="263" t="s">
        <v>723</v>
      </c>
      <c r="C61" s="506" t="s">
        <v>724</v>
      </c>
      <c r="D61" s="506"/>
      <c r="E61" s="506"/>
      <c r="F61" s="506"/>
      <c r="G61" s="264">
        <v>0</v>
      </c>
      <c r="H61" s="264">
        <v>0</v>
      </c>
      <c r="I61" s="507">
        <v>0</v>
      </c>
      <c r="J61" s="507"/>
      <c r="K61" s="264">
        <v>0</v>
      </c>
      <c r="L61" s="264">
        <v>0</v>
      </c>
      <c r="M61" s="264">
        <v>0</v>
      </c>
      <c r="N61" s="264">
        <v>-14878.22</v>
      </c>
      <c r="O61" s="507">
        <v>-14878.22</v>
      </c>
      <c r="P61" s="507"/>
      <c r="Q61" s="507"/>
      <c r="R61" s="264">
        <v>14878.22</v>
      </c>
      <c r="S61" s="264">
        <v>0</v>
      </c>
      <c r="T61" s="264">
        <v>0</v>
      </c>
      <c r="U61" s="279"/>
    </row>
    <row r="62" spans="2:21" ht="15" customHeight="1" hidden="1">
      <c r="B62" s="263" t="s">
        <v>725</v>
      </c>
      <c r="C62" s="506" t="s">
        <v>726</v>
      </c>
      <c r="D62" s="506"/>
      <c r="E62" s="506"/>
      <c r="F62" s="506"/>
      <c r="G62" s="264">
        <v>0</v>
      </c>
      <c r="H62" s="264">
        <v>0</v>
      </c>
      <c r="I62" s="507">
        <v>0</v>
      </c>
      <c r="J62" s="507"/>
      <c r="K62" s="264">
        <v>0</v>
      </c>
      <c r="L62" s="264">
        <v>0</v>
      </c>
      <c r="M62" s="264">
        <v>0</v>
      </c>
      <c r="N62" s="264">
        <v>-14878.22</v>
      </c>
      <c r="O62" s="507">
        <v>-14878.22</v>
      </c>
      <c r="P62" s="507"/>
      <c r="Q62" s="507"/>
      <c r="R62" s="264">
        <v>14878.22</v>
      </c>
      <c r="S62" s="264">
        <v>0</v>
      </c>
      <c r="T62" s="264">
        <v>0</v>
      </c>
      <c r="U62" s="279"/>
    </row>
    <row r="63" spans="2:21" ht="15" customHeight="1" hidden="1">
      <c r="B63" s="263" t="s">
        <v>729</v>
      </c>
      <c r="C63" s="506" t="s">
        <v>730</v>
      </c>
      <c r="D63" s="506"/>
      <c r="E63" s="506"/>
      <c r="F63" s="506"/>
      <c r="G63" s="264">
        <v>0</v>
      </c>
      <c r="H63" s="264">
        <v>0</v>
      </c>
      <c r="I63" s="507">
        <v>0</v>
      </c>
      <c r="J63" s="507"/>
      <c r="K63" s="264">
        <v>0</v>
      </c>
      <c r="L63" s="264">
        <v>0</v>
      </c>
      <c r="M63" s="264">
        <v>240</v>
      </c>
      <c r="N63" s="264">
        <v>-150557.73</v>
      </c>
      <c r="O63" s="507">
        <v>-150317.73</v>
      </c>
      <c r="P63" s="507"/>
      <c r="Q63" s="507"/>
      <c r="R63" s="264">
        <v>311612.73</v>
      </c>
      <c r="S63" s="264">
        <v>161295</v>
      </c>
      <c r="T63" s="264">
        <v>-161295</v>
      </c>
      <c r="U63" s="279"/>
    </row>
    <row r="64" spans="2:21" ht="15" customHeight="1" hidden="1">
      <c r="B64" s="263" t="s">
        <v>731</v>
      </c>
      <c r="C64" s="506" t="s">
        <v>732</v>
      </c>
      <c r="D64" s="506"/>
      <c r="E64" s="506"/>
      <c r="F64" s="506"/>
      <c r="G64" s="264">
        <v>0</v>
      </c>
      <c r="H64" s="264">
        <v>0</v>
      </c>
      <c r="I64" s="507">
        <v>0</v>
      </c>
      <c r="J64" s="507"/>
      <c r="K64" s="264">
        <v>0</v>
      </c>
      <c r="L64" s="264">
        <v>0</v>
      </c>
      <c r="M64" s="264">
        <v>0</v>
      </c>
      <c r="N64" s="264">
        <v>-71975.74</v>
      </c>
      <c r="O64" s="507">
        <v>-71975.74</v>
      </c>
      <c r="P64" s="507"/>
      <c r="Q64" s="507"/>
      <c r="R64" s="264">
        <v>71975.74</v>
      </c>
      <c r="S64" s="264">
        <v>0</v>
      </c>
      <c r="T64" s="264">
        <v>0</v>
      </c>
      <c r="U64" s="279"/>
    </row>
    <row r="65" spans="2:21" ht="15" customHeight="1" hidden="1">
      <c r="B65" s="263" t="s">
        <v>983</v>
      </c>
      <c r="C65" s="506" t="s">
        <v>984</v>
      </c>
      <c r="D65" s="506"/>
      <c r="E65" s="506"/>
      <c r="F65" s="506"/>
      <c r="G65" s="264">
        <v>0</v>
      </c>
      <c r="H65" s="264">
        <v>0</v>
      </c>
      <c r="I65" s="507">
        <v>0</v>
      </c>
      <c r="J65" s="507"/>
      <c r="K65" s="264">
        <v>0</v>
      </c>
      <c r="L65" s="264">
        <v>0</v>
      </c>
      <c r="M65" s="264">
        <v>0</v>
      </c>
      <c r="N65" s="264">
        <v>-18031.5</v>
      </c>
      <c r="O65" s="507">
        <v>-18031.5</v>
      </c>
      <c r="P65" s="507"/>
      <c r="Q65" s="507"/>
      <c r="R65" s="264">
        <v>18031.5</v>
      </c>
      <c r="S65" s="264">
        <v>0</v>
      </c>
      <c r="T65" s="264">
        <v>0</v>
      </c>
      <c r="U65" s="279"/>
    </row>
    <row r="66" spans="2:21" ht="15" customHeight="1" hidden="1">
      <c r="B66" s="263" t="s">
        <v>733</v>
      </c>
      <c r="C66" s="506" t="s">
        <v>734</v>
      </c>
      <c r="D66" s="506"/>
      <c r="E66" s="506"/>
      <c r="F66" s="506"/>
      <c r="G66" s="264">
        <v>0</v>
      </c>
      <c r="H66" s="264">
        <v>0</v>
      </c>
      <c r="I66" s="507">
        <v>0</v>
      </c>
      <c r="J66" s="507"/>
      <c r="K66" s="264">
        <v>0</v>
      </c>
      <c r="L66" s="264">
        <v>0</v>
      </c>
      <c r="M66" s="264">
        <v>0</v>
      </c>
      <c r="N66" s="264">
        <v>-7213.36</v>
      </c>
      <c r="O66" s="507">
        <v>-7213.36</v>
      </c>
      <c r="P66" s="507"/>
      <c r="Q66" s="507"/>
      <c r="R66" s="264">
        <v>7213.36</v>
      </c>
      <c r="S66" s="264">
        <v>0</v>
      </c>
      <c r="T66" s="264">
        <v>0</v>
      </c>
      <c r="U66" s="279"/>
    </row>
    <row r="67" spans="2:21" ht="15" customHeight="1" hidden="1">
      <c r="B67" s="263" t="s">
        <v>985</v>
      </c>
      <c r="C67" s="506" t="s">
        <v>986</v>
      </c>
      <c r="D67" s="506"/>
      <c r="E67" s="506"/>
      <c r="F67" s="506"/>
      <c r="G67" s="264">
        <v>0</v>
      </c>
      <c r="H67" s="264">
        <v>0</v>
      </c>
      <c r="I67" s="507">
        <v>0</v>
      </c>
      <c r="J67" s="507"/>
      <c r="K67" s="264">
        <v>0</v>
      </c>
      <c r="L67" s="264">
        <v>0</v>
      </c>
      <c r="M67" s="264">
        <v>240</v>
      </c>
      <c r="N67" s="264">
        <v>0</v>
      </c>
      <c r="O67" s="507">
        <v>240</v>
      </c>
      <c r="P67" s="507"/>
      <c r="Q67" s="507"/>
      <c r="R67" s="264">
        <v>161055</v>
      </c>
      <c r="S67" s="264">
        <v>161295</v>
      </c>
      <c r="T67" s="264">
        <v>-161295</v>
      </c>
      <c r="U67" s="279"/>
    </row>
    <row r="68" spans="2:21" ht="15" customHeight="1" hidden="1">
      <c r="B68" s="263" t="s">
        <v>1034</v>
      </c>
      <c r="C68" s="506" t="s">
        <v>1035</v>
      </c>
      <c r="D68" s="506"/>
      <c r="E68" s="506"/>
      <c r="F68" s="506"/>
      <c r="G68" s="264">
        <v>0</v>
      </c>
      <c r="H68" s="264">
        <v>0</v>
      </c>
      <c r="I68" s="507">
        <v>0</v>
      </c>
      <c r="J68" s="507"/>
      <c r="K68" s="264">
        <v>0</v>
      </c>
      <c r="L68" s="264">
        <v>0</v>
      </c>
      <c r="M68" s="264">
        <v>0</v>
      </c>
      <c r="N68" s="264">
        <v>-13543.66</v>
      </c>
      <c r="O68" s="507">
        <v>-13543.66</v>
      </c>
      <c r="P68" s="507"/>
      <c r="Q68" s="507"/>
      <c r="R68" s="264">
        <v>13543.66</v>
      </c>
      <c r="S68" s="264">
        <v>0</v>
      </c>
      <c r="T68" s="264">
        <v>0</v>
      </c>
      <c r="U68" s="279"/>
    </row>
    <row r="69" spans="2:21" ht="15" customHeight="1" hidden="1">
      <c r="B69" s="263" t="s">
        <v>735</v>
      </c>
      <c r="C69" s="506" t="s">
        <v>736</v>
      </c>
      <c r="D69" s="506"/>
      <c r="E69" s="506"/>
      <c r="F69" s="506"/>
      <c r="G69" s="264">
        <v>0</v>
      </c>
      <c r="H69" s="264">
        <v>0</v>
      </c>
      <c r="I69" s="507">
        <v>0</v>
      </c>
      <c r="J69" s="507"/>
      <c r="K69" s="264">
        <v>0</v>
      </c>
      <c r="L69" s="264">
        <v>0</v>
      </c>
      <c r="M69" s="264">
        <v>0</v>
      </c>
      <c r="N69" s="264">
        <v>-39793.47</v>
      </c>
      <c r="O69" s="507">
        <v>-39793.47</v>
      </c>
      <c r="P69" s="507"/>
      <c r="Q69" s="507"/>
      <c r="R69" s="264">
        <v>39793.47</v>
      </c>
      <c r="S69" s="264">
        <v>0</v>
      </c>
      <c r="T69" s="264">
        <v>0</v>
      </c>
      <c r="U69" s="279"/>
    </row>
    <row r="70" spans="2:21" ht="15" customHeight="1" hidden="1">
      <c r="B70" s="263" t="s">
        <v>737</v>
      </c>
      <c r="C70" s="506" t="s">
        <v>738</v>
      </c>
      <c r="D70" s="506"/>
      <c r="E70" s="506"/>
      <c r="F70" s="506"/>
      <c r="G70" s="264">
        <v>0</v>
      </c>
      <c r="H70" s="264">
        <v>0</v>
      </c>
      <c r="I70" s="507">
        <v>0</v>
      </c>
      <c r="J70" s="507"/>
      <c r="K70" s="264">
        <v>0</v>
      </c>
      <c r="L70" s="264">
        <v>0</v>
      </c>
      <c r="M70" s="264">
        <v>-538.18</v>
      </c>
      <c r="N70" s="264">
        <v>-117768.61</v>
      </c>
      <c r="O70" s="507">
        <v>-118306.79</v>
      </c>
      <c r="P70" s="507"/>
      <c r="Q70" s="507"/>
      <c r="R70" s="264">
        <v>122947.91</v>
      </c>
      <c r="S70" s="264">
        <v>4641.12</v>
      </c>
      <c r="T70" s="264">
        <v>-4641.12</v>
      </c>
      <c r="U70" s="279"/>
    </row>
    <row r="71" spans="2:21" ht="15" customHeight="1" hidden="1">
      <c r="B71" s="263" t="s">
        <v>739</v>
      </c>
      <c r="C71" s="506" t="s">
        <v>740</v>
      </c>
      <c r="D71" s="506"/>
      <c r="E71" s="506"/>
      <c r="F71" s="506"/>
      <c r="G71" s="264">
        <v>0</v>
      </c>
      <c r="H71" s="264">
        <v>0</v>
      </c>
      <c r="I71" s="507">
        <v>0</v>
      </c>
      <c r="J71" s="507"/>
      <c r="K71" s="264">
        <v>0</v>
      </c>
      <c r="L71" s="264">
        <v>0</v>
      </c>
      <c r="M71" s="264">
        <v>0</v>
      </c>
      <c r="N71" s="264">
        <v>-1011.49</v>
      </c>
      <c r="O71" s="507">
        <v>-1011.49</v>
      </c>
      <c r="P71" s="507"/>
      <c r="Q71" s="507"/>
      <c r="R71" s="264">
        <v>1011.49</v>
      </c>
      <c r="S71" s="264">
        <v>0</v>
      </c>
      <c r="T71" s="264">
        <v>0</v>
      </c>
      <c r="U71" s="279"/>
    </row>
    <row r="72" spans="2:21" ht="15" customHeight="1" hidden="1">
      <c r="B72" s="263" t="s">
        <v>743</v>
      </c>
      <c r="C72" s="506" t="s">
        <v>744</v>
      </c>
      <c r="D72" s="506"/>
      <c r="E72" s="506"/>
      <c r="F72" s="506"/>
      <c r="G72" s="264">
        <v>0</v>
      </c>
      <c r="H72" s="264">
        <v>0</v>
      </c>
      <c r="I72" s="507">
        <v>0</v>
      </c>
      <c r="J72" s="507"/>
      <c r="K72" s="264">
        <v>0</v>
      </c>
      <c r="L72" s="264">
        <v>0</v>
      </c>
      <c r="M72" s="264">
        <v>0</v>
      </c>
      <c r="N72" s="264">
        <v>-7924.46</v>
      </c>
      <c r="O72" s="507">
        <v>-7924.46</v>
      </c>
      <c r="P72" s="507"/>
      <c r="Q72" s="507"/>
      <c r="R72" s="264">
        <v>7924.46</v>
      </c>
      <c r="S72" s="264">
        <v>0</v>
      </c>
      <c r="T72" s="264">
        <v>0</v>
      </c>
      <c r="U72" s="279"/>
    </row>
    <row r="73" spans="2:21" ht="15" customHeight="1" hidden="1">
      <c r="B73" s="263" t="s">
        <v>745</v>
      </c>
      <c r="C73" s="506" t="s">
        <v>746</v>
      </c>
      <c r="D73" s="506"/>
      <c r="E73" s="506"/>
      <c r="F73" s="506"/>
      <c r="G73" s="264">
        <v>0</v>
      </c>
      <c r="H73" s="264">
        <v>0</v>
      </c>
      <c r="I73" s="507">
        <v>0</v>
      </c>
      <c r="J73" s="507"/>
      <c r="K73" s="264">
        <v>0</v>
      </c>
      <c r="L73" s="264">
        <v>0</v>
      </c>
      <c r="M73" s="264">
        <v>1500</v>
      </c>
      <c r="N73" s="264">
        <v>-1500</v>
      </c>
      <c r="O73" s="507">
        <v>0</v>
      </c>
      <c r="P73" s="507"/>
      <c r="Q73" s="507"/>
      <c r="R73" s="264">
        <v>0</v>
      </c>
      <c r="S73" s="264">
        <v>0</v>
      </c>
      <c r="T73" s="264">
        <v>0</v>
      </c>
      <c r="U73" s="279"/>
    </row>
    <row r="74" spans="2:21" ht="15" customHeight="1" hidden="1">
      <c r="B74" s="263" t="s">
        <v>987</v>
      </c>
      <c r="C74" s="506" t="s">
        <v>726</v>
      </c>
      <c r="D74" s="506"/>
      <c r="E74" s="506"/>
      <c r="F74" s="506"/>
      <c r="G74" s="264">
        <v>0</v>
      </c>
      <c r="H74" s="264">
        <v>0</v>
      </c>
      <c r="I74" s="507">
        <v>0</v>
      </c>
      <c r="J74" s="507"/>
      <c r="K74" s="264">
        <v>0</v>
      </c>
      <c r="L74" s="264">
        <v>0</v>
      </c>
      <c r="M74" s="264">
        <v>0</v>
      </c>
      <c r="N74" s="264">
        <v>-55028.84</v>
      </c>
      <c r="O74" s="507">
        <v>-55028.84</v>
      </c>
      <c r="P74" s="507"/>
      <c r="Q74" s="507"/>
      <c r="R74" s="264">
        <v>55028.84</v>
      </c>
      <c r="S74" s="264">
        <v>0</v>
      </c>
      <c r="T74" s="264">
        <v>0</v>
      </c>
      <c r="U74" s="279"/>
    </row>
    <row r="75" spans="2:21" ht="15" customHeight="1" hidden="1">
      <c r="B75" s="263" t="s">
        <v>753</v>
      </c>
      <c r="C75" s="506" t="s">
        <v>754</v>
      </c>
      <c r="D75" s="506"/>
      <c r="E75" s="506"/>
      <c r="F75" s="506"/>
      <c r="G75" s="264">
        <v>0</v>
      </c>
      <c r="H75" s="264">
        <v>0</v>
      </c>
      <c r="I75" s="507">
        <v>0</v>
      </c>
      <c r="J75" s="507"/>
      <c r="K75" s="264">
        <v>0</v>
      </c>
      <c r="L75" s="264">
        <v>0</v>
      </c>
      <c r="M75" s="264">
        <v>0</v>
      </c>
      <c r="N75" s="264">
        <v>-1600</v>
      </c>
      <c r="O75" s="507">
        <v>-1600</v>
      </c>
      <c r="P75" s="507"/>
      <c r="Q75" s="507"/>
      <c r="R75" s="264">
        <v>1600</v>
      </c>
      <c r="S75" s="264">
        <v>0</v>
      </c>
      <c r="T75" s="264">
        <v>0</v>
      </c>
      <c r="U75" s="279"/>
    </row>
    <row r="76" spans="2:21" ht="15" customHeight="1" hidden="1">
      <c r="B76" s="263" t="s">
        <v>755</v>
      </c>
      <c r="C76" s="506" t="s">
        <v>756</v>
      </c>
      <c r="D76" s="506"/>
      <c r="E76" s="506"/>
      <c r="F76" s="506"/>
      <c r="G76" s="264">
        <v>0</v>
      </c>
      <c r="H76" s="264">
        <v>0</v>
      </c>
      <c r="I76" s="507">
        <v>0</v>
      </c>
      <c r="J76" s="507"/>
      <c r="K76" s="264">
        <v>0</v>
      </c>
      <c r="L76" s="264">
        <v>0</v>
      </c>
      <c r="M76" s="264">
        <v>1400</v>
      </c>
      <c r="N76" s="264">
        <v>-1400</v>
      </c>
      <c r="O76" s="507">
        <v>0</v>
      </c>
      <c r="P76" s="507"/>
      <c r="Q76" s="507"/>
      <c r="R76" s="264">
        <v>0</v>
      </c>
      <c r="S76" s="264">
        <v>0</v>
      </c>
      <c r="T76" s="264">
        <v>0</v>
      </c>
      <c r="U76" s="279"/>
    </row>
    <row r="77" spans="2:21" ht="15" customHeight="1" hidden="1">
      <c r="B77" s="263" t="s">
        <v>1036</v>
      </c>
      <c r="C77" s="506" t="s">
        <v>1037</v>
      </c>
      <c r="D77" s="506"/>
      <c r="E77" s="506"/>
      <c r="F77" s="506"/>
      <c r="G77" s="264">
        <v>0</v>
      </c>
      <c r="H77" s="264">
        <v>0</v>
      </c>
      <c r="I77" s="507">
        <v>0</v>
      </c>
      <c r="J77" s="507"/>
      <c r="K77" s="264">
        <v>0</v>
      </c>
      <c r="L77" s="264">
        <v>0</v>
      </c>
      <c r="M77" s="264">
        <v>0</v>
      </c>
      <c r="N77" s="264">
        <v>-38941.1</v>
      </c>
      <c r="O77" s="507">
        <v>-38941.1</v>
      </c>
      <c r="P77" s="507"/>
      <c r="Q77" s="507"/>
      <c r="R77" s="264">
        <v>38941.1</v>
      </c>
      <c r="S77" s="264">
        <v>0</v>
      </c>
      <c r="T77" s="264">
        <v>0</v>
      </c>
      <c r="U77" s="279"/>
    </row>
    <row r="78" spans="2:21" ht="15" customHeight="1" hidden="1">
      <c r="B78" s="263" t="s">
        <v>761</v>
      </c>
      <c r="C78" s="506" t="s">
        <v>762</v>
      </c>
      <c r="D78" s="506"/>
      <c r="E78" s="506"/>
      <c r="F78" s="506"/>
      <c r="G78" s="264">
        <v>0</v>
      </c>
      <c r="H78" s="264">
        <v>0</v>
      </c>
      <c r="I78" s="507">
        <v>0</v>
      </c>
      <c r="J78" s="507"/>
      <c r="K78" s="264">
        <v>0</v>
      </c>
      <c r="L78" s="264">
        <v>0</v>
      </c>
      <c r="M78" s="264">
        <v>0</v>
      </c>
      <c r="N78" s="264">
        <v>-1265.57</v>
      </c>
      <c r="O78" s="507">
        <v>-1265.57</v>
      </c>
      <c r="P78" s="507"/>
      <c r="Q78" s="507"/>
      <c r="R78" s="264">
        <v>1265.57</v>
      </c>
      <c r="S78" s="264">
        <v>0</v>
      </c>
      <c r="T78" s="264">
        <v>0</v>
      </c>
      <c r="U78" s="279"/>
    </row>
    <row r="79" spans="2:21" ht="15" customHeight="1" hidden="1">
      <c r="B79" s="263" t="s">
        <v>763</v>
      </c>
      <c r="C79" s="506" t="s">
        <v>764</v>
      </c>
      <c r="D79" s="506"/>
      <c r="E79" s="506"/>
      <c r="F79" s="506"/>
      <c r="G79" s="264">
        <v>0</v>
      </c>
      <c r="H79" s="264">
        <v>0</v>
      </c>
      <c r="I79" s="507">
        <v>0</v>
      </c>
      <c r="J79" s="507"/>
      <c r="K79" s="264">
        <v>0</v>
      </c>
      <c r="L79" s="264">
        <v>0</v>
      </c>
      <c r="M79" s="264">
        <v>-5837.12</v>
      </c>
      <c r="N79" s="264">
        <v>-752.05</v>
      </c>
      <c r="O79" s="507">
        <v>-6589.17</v>
      </c>
      <c r="P79" s="507"/>
      <c r="Q79" s="507"/>
      <c r="R79" s="264">
        <v>6749.29</v>
      </c>
      <c r="S79" s="264">
        <v>160.12</v>
      </c>
      <c r="T79" s="264">
        <v>-160.12</v>
      </c>
      <c r="U79" s="279"/>
    </row>
    <row r="80" spans="2:21" ht="15" customHeight="1" hidden="1">
      <c r="B80" s="263" t="s">
        <v>765</v>
      </c>
      <c r="C80" s="506" t="s">
        <v>766</v>
      </c>
      <c r="D80" s="506"/>
      <c r="E80" s="506"/>
      <c r="F80" s="506"/>
      <c r="G80" s="264">
        <v>0</v>
      </c>
      <c r="H80" s="264">
        <v>0</v>
      </c>
      <c r="I80" s="507">
        <v>0</v>
      </c>
      <c r="J80" s="507"/>
      <c r="K80" s="264">
        <v>0</v>
      </c>
      <c r="L80" s="264">
        <v>0</v>
      </c>
      <c r="M80" s="264">
        <v>1057.94</v>
      </c>
      <c r="N80" s="264">
        <v>-3177.24</v>
      </c>
      <c r="O80" s="507">
        <v>-2119.3</v>
      </c>
      <c r="P80" s="507"/>
      <c r="Q80" s="507"/>
      <c r="R80" s="264">
        <v>2119.3</v>
      </c>
      <c r="S80" s="264">
        <v>0</v>
      </c>
      <c r="T80" s="264">
        <v>0</v>
      </c>
      <c r="U80" s="279"/>
    </row>
    <row r="81" spans="2:21" ht="15" customHeight="1" hidden="1">
      <c r="B81" s="263" t="s">
        <v>767</v>
      </c>
      <c r="C81" s="506" t="s">
        <v>768</v>
      </c>
      <c r="D81" s="506"/>
      <c r="E81" s="506"/>
      <c r="F81" s="506"/>
      <c r="G81" s="264">
        <v>0</v>
      </c>
      <c r="H81" s="264">
        <v>0</v>
      </c>
      <c r="I81" s="507">
        <v>0</v>
      </c>
      <c r="J81" s="507"/>
      <c r="K81" s="264">
        <v>0</v>
      </c>
      <c r="L81" s="264">
        <v>0</v>
      </c>
      <c r="M81" s="264">
        <v>0</v>
      </c>
      <c r="N81" s="264">
        <v>-6394.01</v>
      </c>
      <c r="O81" s="507">
        <v>-6394.01</v>
      </c>
      <c r="P81" s="507"/>
      <c r="Q81" s="507"/>
      <c r="R81" s="264">
        <v>6394.01</v>
      </c>
      <c r="S81" s="264">
        <v>0</v>
      </c>
      <c r="T81" s="264">
        <v>0</v>
      </c>
      <c r="U81" s="279"/>
    </row>
    <row r="82" spans="2:21" ht="15" customHeight="1" hidden="1">
      <c r="B82" s="263" t="s">
        <v>1088</v>
      </c>
      <c r="C82" s="506" t="s">
        <v>1089</v>
      </c>
      <c r="D82" s="506"/>
      <c r="E82" s="506"/>
      <c r="F82" s="506"/>
      <c r="G82" s="264">
        <v>0</v>
      </c>
      <c r="H82" s="264">
        <v>0</v>
      </c>
      <c r="I82" s="507">
        <v>0</v>
      </c>
      <c r="J82" s="507"/>
      <c r="K82" s="264">
        <v>0</v>
      </c>
      <c r="L82" s="264">
        <v>0</v>
      </c>
      <c r="M82" s="264">
        <v>0</v>
      </c>
      <c r="N82" s="264">
        <v>3640</v>
      </c>
      <c r="O82" s="507">
        <v>3640</v>
      </c>
      <c r="P82" s="507"/>
      <c r="Q82" s="507"/>
      <c r="R82" s="264">
        <v>0</v>
      </c>
      <c r="S82" s="264">
        <v>3640</v>
      </c>
      <c r="T82" s="264">
        <v>-3640</v>
      </c>
      <c r="U82" s="279"/>
    </row>
    <row r="83" spans="2:21" ht="15" customHeight="1" hidden="1">
      <c r="B83" s="263" t="s">
        <v>1040</v>
      </c>
      <c r="C83" s="506" t="s">
        <v>1041</v>
      </c>
      <c r="D83" s="506"/>
      <c r="E83" s="506"/>
      <c r="F83" s="506"/>
      <c r="G83" s="264">
        <v>0</v>
      </c>
      <c r="H83" s="264">
        <v>0</v>
      </c>
      <c r="I83" s="507">
        <v>0</v>
      </c>
      <c r="J83" s="507"/>
      <c r="K83" s="264">
        <v>0</v>
      </c>
      <c r="L83" s="264">
        <v>0</v>
      </c>
      <c r="M83" s="264">
        <v>500</v>
      </c>
      <c r="N83" s="264">
        <v>-500</v>
      </c>
      <c r="O83" s="507">
        <v>0</v>
      </c>
      <c r="P83" s="507"/>
      <c r="Q83" s="507"/>
      <c r="R83" s="264">
        <v>0</v>
      </c>
      <c r="S83" s="264">
        <v>0</v>
      </c>
      <c r="T83" s="264">
        <v>0</v>
      </c>
      <c r="U83" s="279"/>
    </row>
    <row r="84" spans="2:21" ht="15" customHeight="1" hidden="1">
      <c r="B84" s="263" t="s">
        <v>769</v>
      </c>
      <c r="C84" s="506" t="s">
        <v>770</v>
      </c>
      <c r="D84" s="506"/>
      <c r="E84" s="506"/>
      <c r="F84" s="506"/>
      <c r="G84" s="264">
        <v>0</v>
      </c>
      <c r="H84" s="264">
        <v>0</v>
      </c>
      <c r="I84" s="507">
        <v>0</v>
      </c>
      <c r="J84" s="507"/>
      <c r="K84" s="264">
        <v>0</v>
      </c>
      <c r="L84" s="264">
        <v>0</v>
      </c>
      <c r="M84" s="264">
        <v>0</v>
      </c>
      <c r="N84" s="264">
        <v>-1913.85</v>
      </c>
      <c r="O84" s="507">
        <v>-1913.85</v>
      </c>
      <c r="P84" s="507"/>
      <c r="Q84" s="507"/>
      <c r="R84" s="264">
        <v>1913.85</v>
      </c>
      <c r="S84" s="264">
        <v>0</v>
      </c>
      <c r="T84" s="264">
        <v>0</v>
      </c>
      <c r="U84" s="279"/>
    </row>
    <row r="85" spans="2:21" ht="15" customHeight="1" hidden="1">
      <c r="B85" s="263" t="s">
        <v>1042</v>
      </c>
      <c r="C85" s="506" t="s">
        <v>1043</v>
      </c>
      <c r="D85" s="506"/>
      <c r="E85" s="506"/>
      <c r="F85" s="506"/>
      <c r="G85" s="264">
        <v>0</v>
      </c>
      <c r="H85" s="264">
        <v>0</v>
      </c>
      <c r="I85" s="507">
        <v>0</v>
      </c>
      <c r="J85" s="507"/>
      <c r="K85" s="264">
        <v>0</v>
      </c>
      <c r="L85" s="264">
        <v>0</v>
      </c>
      <c r="M85" s="264">
        <v>841</v>
      </c>
      <c r="N85" s="264">
        <v>0</v>
      </c>
      <c r="O85" s="507">
        <v>841</v>
      </c>
      <c r="P85" s="507"/>
      <c r="Q85" s="507"/>
      <c r="R85" s="264">
        <v>0</v>
      </c>
      <c r="S85" s="264">
        <v>841</v>
      </c>
      <c r="T85" s="264">
        <v>-841</v>
      </c>
      <c r="U85" s="279"/>
    </row>
    <row r="86" spans="2:21" ht="15" customHeight="1" hidden="1">
      <c r="B86" s="263" t="s">
        <v>775</v>
      </c>
      <c r="C86" s="506" t="s">
        <v>776</v>
      </c>
      <c r="D86" s="506"/>
      <c r="E86" s="506"/>
      <c r="F86" s="506"/>
      <c r="G86" s="264">
        <v>0</v>
      </c>
      <c r="H86" s="264">
        <v>0</v>
      </c>
      <c r="I86" s="507">
        <v>0</v>
      </c>
      <c r="J86" s="507"/>
      <c r="K86" s="264">
        <v>0</v>
      </c>
      <c r="L86" s="264">
        <v>0</v>
      </c>
      <c r="M86" s="264">
        <v>0</v>
      </c>
      <c r="N86" s="264">
        <v>-63650.9</v>
      </c>
      <c r="O86" s="507">
        <v>-63650.9</v>
      </c>
      <c r="P86" s="507"/>
      <c r="Q86" s="507"/>
      <c r="R86" s="264">
        <v>63650.9</v>
      </c>
      <c r="S86" s="264">
        <v>0</v>
      </c>
      <c r="T86" s="264">
        <v>0</v>
      </c>
      <c r="U86" s="279"/>
    </row>
    <row r="87" spans="2:21" ht="15" customHeight="1" hidden="1">
      <c r="B87" s="263" t="s">
        <v>988</v>
      </c>
      <c r="C87" s="506" t="s">
        <v>752</v>
      </c>
      <c r="D87" s="506"/>
      <c r="E87" s="506"/>
      <c r="F87" s="506"/>
      <c r="G87" s="264">
        <v>0</v>
      </c>
      <c r="H87" s="264">
        <v>0</v>
      </c>
      <c r="I87" s="507">
        <v>0</v>
      </c>
      <c r="J87" s="507"/>
      <c r="K87" s="264">
        <v>0</v>
      </c>
      <c r="L87" s="264">
        <v>0</v>
      </c>
      <c r="M87" s="264">
        <v>0</v>
      </c>
      <c r="N87" s="264">
        <v>-1750</v>
      </c>
      <c r="O87" s="507">
        <v>-1750</v>
      </c>
      <c r="P87" s="507"/>
      <c r="Q87" s="507"/>
      <c r="R87" s="264">
        <v>1750</v>
      </c>
      <c r="S87" s="264">
        <v>0</v>
      </c>
      <c r="T87" s="264">
        <v>0</v>
      </c>
      <c r="U87" s="279"/>
    </row>
    <row r="88" spans="2:21" ht="15" customHeight="1" hidden="1">
      <c r="B88" s="263" t="s">
        <v>989</v>
      </c>
      <c r="C88" s="506" t="s">
        <v>990</v>
      </c>
      <c r="D88" s="506"/>
      <c r="E88" s="506"/>
      <c r="F88" s="506"/>
      <c r="G88" s="264">
        <v>0</v>
      </c>
      <c r="H88" s="264">
        <v>0</v>
      </c>
      <c r="I88" s="507">
        <v>0</v>
      </c>
      <c r="J88" s="507"/>
      <c r="K88" s="264">
        <v>0</v>
      </c>
      <c r="L88" s="264">
        <v>0</v>
      </c>
      <c r="M88" s="264">
        <v>0</v>
      </c>
      <c r="N88" s="264">
        <v>-640</v>
      </c>
      <c r="O88" s="507">
        <v>-640</v>
      </c>
      <c r="P88" s="507"/>
      <c r="Q88" s="507"/>
      <c r="R88" s="264">
        <v>640</v>
      </c>
      <c r="S88" s="264">
        <v>0</v>
      </c>
      <c r="T88" s="264">
        <v>0</v>
      </c>
      <c r="U88" s="279"/>
    </row>
    <row r="89" spans="2:21" ht="15" customHeight="1" hidden="1">
      <c r="B89" s="263" t="s">
        <v>777</v>
      </c>
      <c r="C89" s="506" t="s">
        <v>760</v>
      </c>
      <c r="D89" s="506"/>
      <c r="E89" s="506"/>
      <c r="F89" s="506"/>
      <c r="G89" s="264">
        <v>0</v>
      </c>
      <c r="H89" s="264">
        <v>0</v>
      </c>
      <c r="I89" s="507">
        <v>0</v>
      </c>
      <c r="J89" s="507"/>
      <c r="K89" s="264">
        <v>0</v>
      </c>
      <c r="L89" s="264">
        <v>0</v>
      </c>
      <c r="M89" s="264">
        <v>0</v>
      </c>
      <c r="N89" s="264">
        <v>-61260.9</v>
      </c>
      <c r="O89" s="507">
        <v>-61260.9</v>
      </c>
      <c r="P89" s="507"/>
      <c r="Q89" s="507"/>
      <c r="R89" s="264">
        <v>61260.9</v>
      </c>
      <c r="S89" s="264">
        <v>0</v>
      </c>
      <c r="T89" s="264">
        <v>0</v>
      </c>
      <c r="U89" s="279"/>
    </row>
    <row r="90" spans="2:21" ht="15" customHeight="1" hidden="1">
      <c r="B90" s="263" t="s">
        <v>778</v>
      </c>
      <c r="C90" s="506" t="s">
        <v>779</v>
      </c>
      <c r="D90" s="506"/>
      <c r="E90" s="506"/>
      <c r="F90" s="506"/>
      <c r="G90" s="264">
        <v>0</v>
      </c>
      <c r="H90" s="264">
        <v>0</v>
      </c>
      <c r="I90" s="507">
        <v>0</v>
      </c>
      <c r="J90" s="507"/>
      <c r="K90" s="264">
        <v>0</v>
      </c>
      <c r="L90" s="264">
        <v>0</v>
      </c>
      <c r="M90" s="264">
        <v>0</v>
      </c>
      <c r="N90" s="264">
        <v>0</v>
      </c>
      <c r="O90" s="507">
        <v>0</v>
      </c>
      <c r="P90" s="507"/>
      <c r="Q90" s="507"/>
      <c r="R90" s="264">
        <v>108</v>
      </c>
      <c r="S90" s="264">
        <v>108</v>
      </c>
      <c r="T90" s="264">
        <v>-108</v>
      </c>
      <c r="U90" s="279"/>
    </row>
    <row r="91" spans="2:21" ht="15" customHeight="1" hidden="1">
      <c r="B91" s="263" t="s">
        <v>780</v>
      </c>
      <c r="C91" s="506" t="s">
        <v>781</v>
      </c>
      <c r="D91" s="506"/>
      <c r="E91" s="506"/>
      <c r="F91" s="506"/>
      <c r="G91" s="264">
        <v>0</v>
      </c>
      <c r="H91" s="264">
        <v>0</v>
      </c>
      <c r="I91" s="507">
        <v>0</v>
      </c>
      <c r="J91" s="507"/>
      <c r="K91" s="264">
        <v>0</v>
      </c>
      <c r="L91" s="264">
        <v>0</v>
      </c>
      <c r="M91" s="264">
        <v>0</v>
      </c>
      <c r="N91" s="264">
        <v>0</v>
      </c>
      <c r="O91" s="507">
        <v>0</v>
      </c>
      <c r="P91" s="507"/>
      <c r="Q91" s="507"/>
      <c r="R91" s="264">
        <v>108</v>
      </c>
      <c r="S91" s="264">
        <v>108</v>
      </c>
      <c r="T91" s="264">
        <v>-108</v>
      </c>
      <c r="U91" s="279"/>
    </row>
    <row r="92" spans="2:21" ht="15" customHeight="1" hidden="1">
      <c r="B92" s="263" t="s">
        <v>991</v>
      </c>
      <c r="C92" s="506" t="s">
        <v>992</v>
      </c>
      <c r="D92" s="506"/>
      <c r="E92" s="506"/>
      <c r="F92" s="506"/>
      <c r="G92" s="264">
        <v>0</v>
      </c>
      <c r="H92" s="264">
        <v>0</v>
      </c>
      <c r="I92" s="507">
        <v>0</v>
      </c>
      <c r="J92" s="507"/>
      <c r="K92" s="264">
        <v>0</v>
      </c>
      <c r="L92" s="264">
        <v>0</v>
      </c>
      <c r="M92" s="264">
        <v>0</v>
      </c>
      <c r="N92" s="264">
        <v>0</v>
      </c>
      <c r="O92" s="507">
        <v>0</v>
      </c>
      <c r="P92" s="507"/>
      <c r="Q92" s="507"/>
      <c r="R92" s="264">
        <v>2218.35</v>
      </c>
      <c r="S92" s="264">
        <v>2218.35</v>
      </c>
      <c r="T92" s="264">
        <v>-2218.35</v>
      </c>
      <c r="U92" s="279"/>
    </row>
    <row r="93" spans="2:21" ht="15" customHeight="1" hidden="1">
      <c r="B93" s="263" t="s">
        <v>993</v>
      </c>
      <c r="C93" s="506" t="s">
        <v>789</v>
      </c>
      <c r="D93" s="506"/>
      <c r="E93" s="506"/>
      <c r="F93" s="506"/>
      <c r="G93" s="264">
        <v>0</v>
      </c>
      <c r="H93" s="264">
        <v>0</v>
      </c>
      <c r="I93" s="507">
        <v>0</v>
      </c>
      <c r="J93" s="507"/>
      <c r="K93" s="264">
        <v>0</v>
      </c>
      <c r="L93" s="264">
        <v>0</v>
      </c>
      <c r="M93" s="264">
        <v>0</v>
      </c>
      <c r="N93" s="264">
        <v>0</v>
      </c>
      <c r="O93" s="507">
        <v>0</v>
      </c>
      <c r="P93" s="507"/>
      <c r="Q93" s="507"/>
      <c r="R93" s="264">
        <v>2218.35</v>
      </c>
      <c r="S93" s="264">
        <v>2218.35</v>
      </c>
      <c r="T93" s="264">
        <v>-2218.35</v>
      </c>
      <c r="U93" s="279"/>
    </row>
    <row r="94" spans="2:21" ht="15" customHeight="1" hidden="1">
      <c r="B94" s="263" t="s">
        <v>782</v>
      </c>
      <c r="C94" s="506" t="s">
        <v>783</v>
      </c>
      <c r="D94" s="506"/>
      <c r="E94" s="506"/>
      <c r="F94" s="506"/>
      <c r="G94" s="264">
        <v>0</v>
      </c>
      <c r="H94" s="264">
        <v>0</v>
      </c>
      <c r="I94" s="507">
        <v>0</v>
      </c>
      <c r="J94" s="507"/>
      <c r="K94" s="264">
        <v>0</v>
      </c>
      <c r="L94" s="264">
        <v>0</v>
      </c>
      <c r="M94" s="264">
        <v>51</v>
      </c>
      <c r="N94" s="264">
        <v>-1419</v>
      </c>
      <c r="O94" s="507">
        <v>-1368</v>
      </c>
      <c r="P94" s="507"/>
      <c r="Q94" s="507"/>
      <c r="R94" s="264">
        <v>2022.15</v>
      </c>
      <c r="S94" s="264">
        <v>654.15</v>
      </c>
      <c r="T94" s="264">
        <v>-654.15</v>
      </c>
      <c r="U94" s="279"/>
    </row>
    <row r="95" spans="2:21" ht="15" customHeight="1" hidden="1">
      <c r="B95" s="263" t="s">
        <v>1074</v>
      </c>
      <c r="C95" s="506" t="s">
        <v>1075</v>
      </c>
      <c r="D95" s="506"/>
      <c r="E95" s="506"/>
      <c r="F95" s="506"/>
      <c r="G95" s="264">
        <v>0</v>
      </c>
      <c r="H95" s="264">
        <v>0</v>
      </c>
      <c r="I95" s="507">
        <v>0</v>
      </c>
      <c r="J95" s="507"/>
      <c r="K95" s="264">
        <v>0</v>
      </c>
      <c r="L95" s="264">
        <v>0</v>
      </c>
      <c r="M95" s="264">
        <v>0</v>
      </c>
      <c r="N95" s="264">
        <v>0</v>
      </c>
      <c r="O95" s="507">
        <v>0</v>
      </c>
      <c r="P95" s="507"/>
      <c r="Q95" s="507"/>
      <c r="R95" s="264">
        <v>2022.15</v>
      </c>
      <c r="S95" s="264">
        <v>2022.15</v>
      </c>
      <c r="T95" s="264">
        <v>-2022.15</v>
      </c>
      <c r="U95" s="279"/>
    </row>
    <row r="96" spans="2:21" ht="15" customHeight="1" hidden="1">
      <c r="B96" s="263" t="s">
        <v>1044</v>
      </c>
      <c r="C96" s="506" t="s">
        <v>1045</v>
      </c>
      <c r="D96" s="506"/>
      <c r="E96" s="506"/>
      <c r="F96" s="506"/>
      <c r="G96" s="264">
        <v>0</v>
      </c>
      <c r="H96" s="264">
        <v>0</v>
      </c>
      <c r="I96" s="507">
        <v>0</v>
      </c>
      <c r="J96" s="507"/>
      <c r="K96" s="264">
        <v>0</v>
      </c>
      <c r="L96" s="264">
        <v>0</v>
      </c>
      <c r="M96" s="264">
        <v>51</v>
      </c>
      <c r="N96" s="264">
        <v>-1419</v>
      </c>
      <c r="O96" s="507">
        <v>-1368</v>
      </c>
      <c r="P96" s="507"/>
      <c r="Q96" s="507"/>
      <c r="R96" s="264">
        <v>0</v>
      </c>
      <c r="S96" s="264">
        <v>-1368</v>
      </c>
      <c r="T96" s="264">
        <v>1368</v>
      </c>
      <c r="U96" s="279"/>
    </row>
    <row r="97" spans="2:21" ht="15" customHeight="1" hidden="1">
      <c r="B97" s="263" t="s">
        <v>786</v>
      </c>
      <c r="C97" s="506" t="s">
        <v>787</v>
      </c>
      <c r="D97" s="506"/>
      <c r="E97" s="506"/>
      <c r="F97" s="506"/>
      <c r="G97" s="264">
        <v>0</v>
      </c>
      <c r="H97" s="264">
        <v>0</v>
      </c>
      <c r="I97" s="507">
        <v>0</v>
      </c>
      <c r="J97" s="507"/>
      <c r="K97" s="264">
        <v>0</v>
      </c>
      <c r="L97" s="264">
        <v>0</v>
      </c>
      <c r="M97" s="264">
        <v>0</v>
      </c>
      <c r="N97" s="264">
        <v>0</v>
      </c>
      <c r="O97" s="507">
        <v>0</v>
      </c>
      <c r="P97" s="507"/>
      <c r="Q97" s="507"/>
      <c r="R97" s="264">
        <v>6060</v>
      </c>
      <c r="S97" s="264">
        <v>6060</v>
      </c>
      <c r="T97" s="264">
        <v>-6060</v>
      </c>
      <c r="U97" s="279"/>
    </row>
    <row r="98" spans="2:21" ht="15" customHeight="1" hidden="1">
      <c r="B98" s="263" t="s">
        <v>994</v>
      </c>
      <c r="C98" s="506" t="s">
        <v>995</v>
      </c>
      <c r="D98" s="506"/>
      <c r="E98" s="506"/>
      <c r="F98" s="506"/>
      <c r="G98" s="264">
        <v>0</v>
      </c>
      <c r="H98" s="264">
        <v>0</v>
      </c>
      <c r="I98" s="507">
        <v>0</v>
      </c>
      <c r="J98" s="507"/>
      <c r="K98" s="264">
        <v>0</v>
      </c>
      <c r="L98" s="264">
        <v>0</v>
      </c>
      <c r="M98" s="264">
        <v>0</v>
      </c>
      <c r="N98" s="264">
        <v>0</v>
      </c>
      <c r="O98" s="507">
        <v>0</v>
      </c>
      <c r="P98" s="507"/>
      <c r="Q98" s="507"/>
      <c r="R98" s="264">
        <v>6060</v>
      </c>
      <c r="S98" s="264">
        <v>6060</v>
      </c>
      <c r="T98" s="264">
        <v>-6060</v>
      </c>
      <c r="U98" s="279"/>
    </row>
    <row r="99" spans="2:21" ht="15" customHeight="1" hidden="1">
      <c r="B99" s="263" t="s">
        <v>794</v>
      </c>
      <c r="C99" s="506" t="s">
        <v>682</v>
      </c>
      <c r="D99" s="506"/>
      <c r="E99" s="506"/>
      <c r="F99" s="506"/>
      <c r="G99" s="264">
        <v>0</v>
      </c>
      <c r="H99" s="264">
        <v>0</v>
      </c>
      <c r="I99" s="507">
        <v>0</v>
      </c>
      <c r="J99" s="507"/>
      <c r="K99" s="264">
        <v>0</v>
      </c>
      <c r="L99" s="264">
        <v>0</v>
      </c>
      <c r="M99" s="264">
        <v>0</v>
      </c>
      <c r="N99" s="264">
        <v>0</v>
      </c>
      <c r="O99" s="507">
        <v>0</v>
      </c>
      <c r="P99" s="507"/>
      <c r="Q99" s="507"/>
      <c r="R99" s="264">
        <v>140</v>
      </c>
      <c r="S99" s="264">
        <v>140</v>
      </c>
      <c r="T99" s="264">
        <v>-140</v>
      </c>
      <c r="U99" s="279"/>
    </row>
    <row r="100" spans="2:21" ht="15" customHeight="1" hidden="1">
      <c r="B100" s="263" t="s">
        <v>795</v>
      </c>
      <c r="C100" s="506" t="s">
        <v>779</v>
      </c>
      <c r="D100" s="506"/>
      <c r="E100" s="506"/>
      <c r="F100" s="506"/>
      <c r="G100" s="264">
        <v>0</v>
      </c>
      <c r="H100" s="264">
        <v>0</v>
      </c>
      <c r="I100" s="507">
        <v>0</v>
      </c>
      <c r="J100" s="507"/>
      <c r="K100" s="264">
        <v>0</v>
      </c>
      <c r="L100" s="264">
        <v>0</v>
      </c>
      <c r="M100" s="264">
        <v>0</v>
      </c>
      <c r="N100" s="264">
        <v>0</v>
      </c>
      <c r="O100" s="507">
        <v>0</v>
      </c>
      <c r="P100" s="507"/>
      <c r="Q100" s="507"/>
      <c r="R100" s="264">
        <v>140</v>
      </c>
      <c r="S100" s="264">
        <v>140</v>
      </c>
      <c r="T100" s="264">
        <v>-140</v>
      </c>
      <c r="U100" s="279"/>
    </row>
    <row r="101" spans="2:21" ht="15" customHeight="1" hidden="1">
      <c r="B101" s="263" t="s">
        <v>796</v>
      </c>
      <c r="C101" s="506" t="s">
        <v>797</v>
      </c>
      <c r="D101" s="506"/>
      <c r="E101" s="506"/>
      <c r="F101" s="506"/>
      <c r="G101" s="264">
        <v>0</v>
      </c>
      <c r="H101" s="264">
        <v>0</v>
      </c>
      <c r="I101" s="507">
        <v>0</v>
      </c>
      <c r="J101" s="507"/>
      <c r="K101" s="264">
        <v>0</v>
      </c>
      <c r="L101" s="264">
        <v>0</v>
      </c>
      <c r="M101" s="264">
        <v>0</v>
      </c>
      <c r="N101" s="264">
        <v>0</v>
      </c>
      <c r="O101" s="507">
        <v>0</v>
      </c>
      <c r="P101" s="507"/>
      <c r="Q101" s="507"/>
      <c r="R101" s="264">
        <v>140</v>
      </c>
      <c r="S101" s="264">
        <v>140</v>
      </c>
      <c r="T101" s="264">
        <v>-140</v>
      </c>
      <c r="U101" s="279"/>
    </row>
    <row r="102" spans="2:21" ht="15" customHeight="1" hidden="1">
      <c r="B102" s="263" t="s">
        <v>798</v>
      </c>
      <c r="C102" s="506" t="s">
        <v>799</v>
      </c>
      <c r="D102" s="506"/>
      <c r="E102" s="506"/>
      <c r="F102" s="506"/>
      <c r="G102" s="264">
        <v>2840000</v>
      </c>
      <c r="H102" s="264">
        <v>0</v>
      </c>
      <c r="I102" s="507">
        <v>0</v>
      </c>
      <c r="J102" s="507"/>
      <c r="K102" s="264">
        <v>0</v>
      </c>
      <c r="L102" s="264">
        <v>2840000</v>
      </c>
      <c r="M102" s="264">
        <v>1160</v>
      </c>
      <c r="N102" s="264">
        <v>-1160</v>
      </c>
      <c r="O102" s="507">
        <v>0</v>
      </c>
      <c r="P102" s="507"/>
      <c r="Q102" s="507"/>
      <c r="R102" s="264">
        <v>1412335</v>
      </c>
      <c r="S102" s="264">
        <v>1412335</v>
      </c>
      <c r="T102" s="264">
        <v>1427665</v>
      </c>
      <c r="U102" s="279"/>
    </row>
    <row r="103" spans="2:21" ht="15" customHeight="1" hidden="1">
      <c r="B103" s="263" t="s">
        <v>800</v>
      </c>
      <c r="C103" s="506" t="s">
        <v>801</v>
      </c>
      <c r="D103" s="506"/>
      <c r="E103" s="506"/>
      <c r="F103" s="506"/>
      <c r="G103" s="264">
        <v>2830000</v>
      </c>
      <c r="H103" s="264">
        <v>0</v>
      </c>
      <c r="I103" s="507">
        <v>0</v>
      </c>
      <c r="J103" s="507"/>
      <c r="K103" s="264">
        <v>0</v>
      </c>
      <c r="L103" s="264">
        <v>2830000</v>
      </c>
      <c r="M103" s="264">
        <v>1160</v>
      </c>
      <c r="N103" s="264">
        <v>-1160</v>
      </c>
      <c r="O103" s="507">
        <v>0</v>
      </c>
      <c r="P103" s="507"/>
      <c r="Q103" s="507"/>
      <c r="R103" s="264">
        <v>1412335</v>
      </c>
      <c r="S103" s="264">
        <v>1412335</v>
      </c>
      <c r="T103" s="264">
        <v>1417665</v>
      </c>
      <c r="U103" s="279"/>
    </row>
    <row r="104" spans="2:21" ht="15" customHeight="1" hidden="1">
      <c r="B104" s="263" t="s">
        <v>1005</v>
      </c>
      <c r="C104" s="506" t="s">
        <v>654</v>
      </c>
      <c r="D104" s="506"/>
      <c r="E104" s="506"/>
      <c r="F104" s="506"/>
      <c r="G104" s="264">
        <v>0</v>
      </c>
      <c r="H104" s="264">
        <v>0</v>
      </c>
      <c r="I104" s="507">
        <v>0</v>
      </c>
      <c r="J104" s="507"/>
      <c r="K104" s="264">
        <v>0</v>
      </c>
      <c r="L104" s="264">
        <v>0</v>
      </c>
      <c r="M104" s="264">
        <v>1160</v>
      </c>
      <c r="N104" s="264">
        <v>-1160</v>
      </c>
      <c r="O104" s="507">
        <v>0</v>
      </c>
      <c r="P104" s="507"/>
      <c r="Q104" s="507"/>
      <c r="R104" s="264">
        <v>1412335</v>
      </c>
      <c r="S104" s="264">
        <v>1412335</v>
      </c>
      <c r="T104" s="264">
        <v>-1412335</v>
      </c>
      <c r="U104" s="279"/>
    </row>
    <row r="105" spans="2:21" ht="15" customHeight="1" hidden="1">
      <c r="B105" s="263" t="s">
        <v>1006</v>
      </c>
      <c r="C105" s="506" t="s">
        <v>1007</v>
      </c>
      <c r="D105" s="506"/>
      <c r="E105" s="506"/>
      <c r="F105" s="506"/>
      <c r="G105" s="264">
        <v>0</v>
      </c>
      <c r="H105" s="264">
        <v>0</v>
      </c>
      <c r="I105" s="507">
        <v>0</v>
      </c>
      <c r="J105" s="507"/>
      <c r="K105" s="264">
        <v>0</v>
      </c>
      <c r="L105" s="264">
        <v>0</v>
      </c>
      <c r="M105" s="264">
        <v>1160</v>
      </c>
      <c r="N105" s="264">
        <v>-1160</v>
      </c>
      <c r="O105" s="507">
        <v>0</v>
      </c>
      <c r="P105" s="507"/>
      <c r="Q105" s="507"/>
      <c r="R105" s="264">
        <v>1412335</v>
      </c>
      <c r="S105" s="264">
        <v>1412335</v>
      </c>
      <c r="T105" s="264">
        <v>-1412335</v>
      </c>
      <c r="U105" s="279"/>
    </row>
    <row r="106" spans="2:21" ht="15" customHeight="1" hidden="1">
      <c r="B106" s="263" t="s">
        <v>1048</v>
      </c>
      <c r="C106" s="506" t="s">
        <v>1049</v>
      </c>
      <c r="D106" s="506"/>
      <c r="E106" s="506"/>
      <c r="F106" s="506"/>
      <c r="G106" s="264">
        <v>0</v>
      </c>
      <c r="H106" s="264">
        <v>0</v>
      </c>
      <c r="I106" s="507">
        <v>0</v>
      </c>
      <c r="J106" s="507"/>
      <c r="K106" s="264">
        <v>0</v>
      </c>
      <c r="L106" s="264">
        <v>0</v>
      </c>
      <c r="M106" s="264">
        <v>0</v>
      </c>
      <c r="N106" s="264">
        <v>0</v>
      </c>
      <c r="O106" s="507">
        <v>0</v>
      </c>
      <c r="P106" s="507"/>
      <c r="Q106" s="507"/>
      <c r="R106" s="264">
        <v>1412335</v>
      </c>
      <c r="S106" s="264">
        <v>1412335</v>
      </c>
      <c r="T106" s="264">
        <v>-1412335</v>
      </c>
      <c r="U106" s="279"/>
    </row>
    <row r="107" spans="2:21" ht="15" customHeight="1" hidden="1">
      <c r="B107" s="263" t="s">
        <v>1050</v>
      </c>
      <c r="C107" s="506" t="s">
        <v>1051</v>
      </c>
      <c r="D107" s="506"/>
      <c r="E107" s="506"/>
      <c r="F107" s="506"/>
      <c r="G107" s="264">
        <v>0</v>
      </c>
      <c r="H107" s="264">
        <v>0</v>
      </c>
      <c r="I107" s="507">
        <v>0</v>
      </c>
      <c r="J107" s="507"/>
      <c r="K107" s="264">
        <v>0</v>
      </c>
      <c r="L107" s="264">
        <v>0</v>
      </c>
      <c r="M107" s="264">
        <v>1160</v>
      </c>
      <c r="N107" s="264">
        <v>-1160</v>
      </c>
      <c r="O107" s="507">
        <v>0</v>
      </c>
      <c r="P107" s="507"/>
      <c r="Q107" s="507"/>
      <c r="R107" s="264">
        <v>0</v>
      </c>
      <c r="S107" s="264">
        <v>0</v>
      </c>
      <c r="T107" s="264">
        <v>0</v>
      </c>
      <c r="U107" s="279"/>
    </row>
    <row r="108" spans="2:21" ht="15" customHeight="1" hidden="1">
      <c r="B108" s="263" t="s">
        <v>802</v>
      </c>
      <c r="C108" s="506" t="s">
        <v>803</v>
      </c>
      <c r="D108" s="506"/>
      <c r="E108" s="506"/>
      <c r="F108" s="506"/>
      <c r="G108" s="264">
        <v>10000</v>
      </c>
      <c r="H108" s="264">
        <v>0</v>
      </c>
      <c r="I108" s="507">
        <v>0</v>
      </c>
      <c r="J108" s="507"/>
      <c r="K108" s="264">
        <v>0</v>
      </c>
      <c r="L108" s="264">
        <v>10000</v>
      </c>
      <c r="M108" s="264">
        <v>0</v>
      </c>
      <c r="N108" s="264">
        <v>0</v>
      </c>
      <c r="O108" s="507">
        <v>0</v>
      </c>
      <c r="P108" s="507"/>
      <c r="Q108" s="507"/>
      <c r="R108" s="264">
        <v>0</v>
      </c>
      <c r="S108" s="264">
        <v>0</v>
      </c>
      <c r="T108" s="264">
        <v>10000</v>
      </c>
      <c r="U108" s="279"/>
    </row>
    <row r="109" spans="2:21" ht="15" customHeight="1" hidden="1">
      <c r="B109" s="314"/>
      <c r="C109" s="506" t="s">
        <v>804</v>
      </c>
      <c r="D109" s="506"/>
      <c r="E109" s="506"/>
      <c r="F109" s="506"/>
      <c r="G109" s="264">
        <v>153311000</v>
      </c>
      <c r="H109" s="264">
        <v>0</v>
      </c>
      <c r="I109" s="507">
        <v>0</v>
      </c>
      <c r="J109" s="507"/>
      <c r="K109" s="264">
        <v>0</v>
      </c>
      <c r="L109" s="264">
        <v>153311000</v>
      </c>
      <c r="M109" s="264">
        <v>-4434.47</v>
      </c>
      <c r="N109" s="264">
        <v>-367554.34</v>
      </c>
      <c r="O109" s="507">
        <v>-371988.81</v>
      </c>
      <c r="P109" s="507"/>
      <c r="Q109" s="507"/>
      <c r="R109" s="264">
        <v>7054081.26</v>
      </c>
      <c r="S109" s="264">
        <v>6682092.45</v>
      </c>
      <c r="T109" s="264">
        <v>146628907.55</v>
      </c>
      <c r="U109" s="279"/>
    </row>
    <row r="110" spans="2:21" ht="15.75" customHeight="1" hidden="1">
      <c r="B110" s="315"/>
      <c r="C110" s="540" t="s">
        <v>805</v>
      </c>
      <c r="D110" s="540"/>
      <c r="E110" s="540"/>
      <c r="F110" s="540"/>
      <c r="G110" s="282">
        <v>153311000</v>
      </c>
      <c r="H110" s="282">
        <v>0</v>
      </c>
      <c r="I110" s="517">
        <v>0</v>
      </c>
      <c r="J110" s="517"/>
      <c r="K110" s="282">
        <v>0</v>
      </c>
      <c r="L110" s="282">
        <v>153311000</v>
      </c>
      <c r="M110" s="282">
        <v>-4434.47</v>
      </c>
      <c r="N110" s="282">
        <v>-367554.34</v>
      </c>
      <c r="O110" s="517">
        <v>-371988.81</v>
      </c>
      <c r="P110" s="517"/>
      <c r="Q110" s="517"/>
      <c r="R110" s="282">
        <v>7054081.26</v>
      </c>
      <c r="S110" s="282">
        <v>6682092.45</v>
      </c>
      <c r="T110" s="282">
        <v>146628907.55</v>
      </c>
      <c r="U110" s="284"/>
    </row>
    <row r="111" spans="2:20" ht="15" customHeight="1" hidden="1">
      <c r="B111" s="492" t="s">
        <v>806</v>
      </c>
      <c r="C111" s="492"/>
      <c r="D111" s="492"/>
      <c r="E111" s="492"/>
      <c r="F111" s="492"/>
      <c r="G111" s="492"/>
      <c r="H111" s="492"/>
      <c r="I111" s="492"/>
      <c r="J111" s="492"/>
      <c r="K111" s="492"/>
      <c r="L111" s="492"/>
      <c r="M111" s="492"/>
      <c r="N111" s="492"/>
      <c r="O111" s="492"/>
      <c r="P111" s="492"/>
      <c r="Q111" s="492"/>
      <c r="R111" s="492"/>
      <c r="S111" s="492"/>
      <c r="T111" s="492"/>
    </row>
  </sheetData>
  <sheetProtection selectLockedCells="1" selectUnlockedCells="1"/>
  <mergeCells count="324">
    <mergeCell ref="B111:T111"/>
    <mergeCell ref="C109:F109"/>
    <mergeCell ref="I109:J109"/>
    <mergeCell ref="O109:Q109"/>
    <mergeCell ref="C110:F110"/>
    <mergeCell ref="I110:J110"/>
    <mergeCell ref="O110:Q110"/>
    <mergeCell ref="C107:F107"/>
    <mergeCell ref="I107:J107"/>
    <mergeCell ref="O107:Q107"/>
    <mergeCell ref="C108:F108"/>
    <mergeCell ref="I108:J108"/>
    <mergeCell ref="O108:Q108"/>
    <mergeCell ref="C105:F105"/>
    <mergeCell ref="I105:J105"/>
    <mergeCell ref="O105:Q105"/>
    <mergeCell ref="C106:F106"/>
    <mergeCell ref="I106:J106"/>
    <mergeCell ref="O106:Q106"/>
    <mergeCell ref="C103:F103"/>
    <mergeCell ref="I103:J103"/>
    <mergeCell ref="O103:Q103"/>
    <mergeCell ref="C104:F104"/>
    <mergeCell ref="I104:J104"/>
    <mergeCell ref="O104:Q104"/>
    <mergeCell ref="C101:F101"/>
    <mergeCell ref="I101:J101"/>
    <mergeCell ref="O101:Q101"/>
    <mergeCell ref="C102:F102"/>
    <mergeCell ref="I102:J102"/>
    <mergeCell ref="O102:Q102"/>
    <mergeCell ref="C99:F99"/>
    <mergeCell ref="I99:J99"/>
    <mergeCell ref="O99:Q99"/>
    <mergeCell ref="C100:F100"/>
    <mergeCell ref="I100:J100"/>
    <mergeCell ref="O100:Q100"/>
    <mergeCell ref="C97:F97"/>
    <mergeCell ref="I97:J97"/>
    <mergeCell ref="O97:Q97"/>
    <mergeCell ref="C98:F98"/>
    <mergeCell ref="I98:J98"/>
    <mergeCell ref="O98:Q98"/>
    <mergeCell ref="C95:F95"/>
    <mergeCell ref="I95:J95"/>
    <mergeCell ref="O95:Q95"/>
    <mergeCell ref="C96:F96"/>
    <mergeCell ref="I96:J96"/>
    <mergeCell ref="O96:Q96"/>
    <mergeCell ref="C93:F93"/>
    <mergeCell ref="I93:J93"/>
    <mergeCell ref="O93:Q93"/>
    <mergeCell ref="C94:F94"/>
    <mergeCell ref="I94:J94"/>
    <mergeCell ref="O94:Q94"/>
    <mergeCell ref="C91:F91"/>
    <mergeCell ref="I91:J91"/>
    <mergeCell ref="O91:Q91"/>
    <mergeCell ref="C92:F92"/>
    <mergeCell ref="I92:J92"/>
    <mergeCell ref="O92:Q92"/>
    <mergeCell ref="C89:F89"/>
    <mergeCell ref="I89:J89"/>
    <mergeCell ref="O89:Q89"/>
    <mergeCell ref="C90:F90"/>
    <mergeCell ref="I90:J90"/>
    <mergeCell ref="O90:Q90"/>
    <mergeCell ref="C87:F87"/>
    <mergeCell ref="I87:J87"/>
    <mergeCell ref="O87:Q87"/>
    <mergeCell ref="C88:F88"/>
    <mergeCell ref="I88:J88"/>
    <mergeCell ref="O88:Q88"/>
    <mergeCell ref="C85:F85"/>
    <mergeCell ref="I85:J85"/>
    <mergeCell ref="O85:Q85"/>
    <mergeCell ref="C86:F86"/>
    <mergeCell ref="I86:J86"/>
    <mergeCell ref="O86:Q86"/>
    <mergeCell ref="C83:F83"/>
    <mergeCell ref="I83:J83"/>
    <mergeCell ref="O83:Q83"/>
    <mergeCell ref="C84:F84"/>
    <mergeCell ref="I84:J84"/>
    <mergeCell ref="O84:Q84"/>
    <mergeCell ref="C81:F81"/>
    <mergeCell ref="I81:J81"/>
    <mergeCell ref="O81:Q81"/>
    <mergeCell ref="C82:F82"/>
    <mergeCell ref="I82:J82"/>
    <mergeCell ref="O82:Q82"/>
    <mergeCell ref="C79:F79"/>
    <mergeCell ref="I79:J79"/>
    <mergeCell ref="O79:Q79"/>
    <mergeCell ref="C80:F80"/>
    <mergeCell ref="I80:J80"/>
    <mergeCell ref="O80:Q80"/>
    <mergeCell ref="C77:F77"/>
    <mergeCell ref="I77:J77"/>
    <mergeCell ref="O77:Q77"/>
    <mergeCell ref="C78:F78"/>
    <mergeCell ref="I78:J78"/>
    <mergeCell ref="O78:Q78"/>
    <mergeCell ref="C75:F75"/>
    <mergeCell ref="I75:J75"/>
    <mergeCell ref="O75:Q75"/>
    <mergeCell ref="C76:F76"/>
    <mergeCell ref="I76:J76"/>
    <mergeCell ref="O76:Q76"/>
    <mergeCell ref="C73:F73"/>
    <mergeCell ref="I73:J73"/>
    <mergeCell ref="O73:Q73"/>
    <mergeCell ref="C74:F74"/>
    <mergeCell ref="I74:J74"/>
    <mergeCell ref="O74:Q74"/>
    <mergeCell ref="C71:F71"/>
    <mergeCell ref="I71:J71"/>
    <mergeCell ref="O71:Q71"/>
    <mergeCell ref="C72:F72"/>
    <mergeCell ref="I72:J72"/>
    <mergeCell ref="O72:Q72"/>
    <mergeCell ref="C69:F69"/>
    <mergeCell ref="I69:J69"/>
    <mergeCell ref="O69:Q69"/>
    <mergeCell ref="C70:F70"/>
    <mergeCell ref="I70:J70"/>
    <mergeCell ref="O70:Q70"/>
    <mergeCell ref="C67:F67"/>
    <mergeCell ref="I67:J67"/>
    <mergeCell ref="O67:Q67"/>
    <mergeCell ref="C68:F68"/>
    <mergeCell ref="I68:J68"/>
    <mergeCell ref="O68:Q68"/>
    <mergeCell ref="C65:F65"/>
    <mergeCell ref="I65:J65"/>
    <mergeCell ref="O65:Q65"/>
    <mergeCell ref="C66:F66"/>
    <mergeCell ref="I66:J66"/>
    <mergeCell ref="O66:Q66"/>
    <mergeCell ref="C63:F63"/>
    <mergeCell ref="I63:J63"/>
    <mergeCell ref="O63:Q63"/>
    <mergeCell ref="C64:F64"/>
    <mergeCell ref="I64:J64"/>
    <mergeCell ref="O64:Q64"/>
    <mergeCell ref="C61:F61"/>
    <mergeCell ref="I61:J61"/>
    <mergeCell ref="O61:Q61"/>
    <mergeCell ref="C62:F62"/>
    <mergeCell ref="I62:J62"/>
    <mergeCell ref="O62:Q62"/>
    <mergeCell ref="C59:F59"/>
    <mergeCell ref="I59:J59"/>
    <mergeCell ref="O59:Q59"/>
    <mergeCell ref="C60:F60"/>
    <mergeCell ref="I60:J60"/>
    <mergeCell ref="O60:Q60"/>
    <mergeCell ref="C57:F57"/>
    <mergeCell ref="I57:J57"/>
    <mergeCell ref="O57:Q57"/>
    <mergeCell ref="C58:F58"/>
    <mergeCell ref="I58:J58"/>
    <mergeCell ref="O58:Q58"/>
    <mergeCell ref="C55:F55"/>
    <mergeCell ref="I55:J55"/>
    <mergeCell ref="O55:Q55"/>
    <mergeCell ref="C56:F56"/>
    <mergeCell ref="I56:J56"/>
    <mergeCell ref="O56:Q56"/>
    <mergeCell ref="C53:F53"/>
    <mergeCell ref="I53:J53"/>
    <mergeCell ref="O53:Q53"/>
    <mergeCell ref="C54:F54"/>
    <mergeCell ref="I54:J54"/>
    <mergeCell ref="O54:Q54"/>
    <mergeCell ref="C51:F51"/>
    <mergeCell ref="I51:J51"/>
    <mergeCell ref="O51:Q51"/>
    <mergeCell ref="C52:F52"/>
    <mergeCell ref="I52:J52"/>
    <mergeCell ref="O52:Q52"/>
    <mergeCell ref="C49:F49"/>
    <mergeCell ref="I49:J49"/>
    <mergeCell ref="O49:Q49"/>
    <mergeCell ref="C50:F50"/>
    <mergeCell ref="I50:J50"/>
    <mergeCell ref="O50:Q50"/>
    <mergeCell ref="C47:F47"/>
    <mergeCell ref="I47:J47"/>
    <mergeCell ref="O47:Q47"/>
    <mergeCell ref="C48:F48"/>
    <mergeCell ref="I48:J48"/>
    <mergeCell ref="O48:Q48"/>
    <mergeCell ref="C45:F45"/>
    <mergeCell ref="I45:J45"/>
    <mergeCell ref="O45:Q45"/>
    <mergeCell ref="C46:F46"/>
    <mergeCell ref="I46:J46"/>
    <mergeCell ref="O46:Q46"/>
    <mergeCell ref="C43:F43"/>
    <mergeCell ref="I43:J43"/>
    <mergeCell ref="O43:Q43"/>
    <mergeCell ref="C44:F44"/>
    <mergeCell ref="I44:J44"/>
    <mergeCell ref="O44:Q44"/>
    <mergeCell ref="C41:F41"/>
    <mergeCell ref="I41:J41"/>
    <mergeCell ref="O41:Q41"/>
    <mergeCell ref="C42:F42"/>
    <mergeCell ref="I42:J42"/>
    <mergeCell ref="O42:Q42"/>
    <mergeCell ref="C39:F39"/>
    <mergeCell ref="I39:J39"/>
    <mergeCell ref="O39:Q39"/>
    <mergeCell ref="C40:F40"/>
    <mergeCell ref="I40:J40"/>
    <mergeCell ref="O40:Q40"/>
    <mergeCell ref="C37:F37"/>
    <mergeCell ref="I37:J37"/>
    <mergeCell ref="O37:Q37"/>
    <mergeCell ref="C38:F38"/>
    <mergeCell ref="I38:J38"/>
    <mergeCell ref="O38:Q38"/>
    <mergeCell ref="C35:F35"/>
    <mergeCell ref="I35:J35"/>
    <mergeCell ref="O35:Q35"/>
    <mergeCell ref="C36:F36"/>
    <mergeCell ref="I36:J36"/>
    <mergeCell ref="O36:Q36"/>
    <mergeCell ref="C33:F33"/>
    <mergeCell ref="I33:J33"/>
    <mergeCell ref="O33:Q33"/>
    <mergeCell ref="C34:F34"/>
    <mergeCell ref="I34:J34"/>
    <mergeCell ref="O34:Q34"/>
    <mergeCell ref="C31:F31"/>
    <mergeCell ref="I31:J31"/>
    <mergeCell ref="O31:Q31"/>
    <mergeCell ref="C32:F32"/>
    <mergeCell ref="I32:J32"/>
    <mergeCell ref="O32:Q32"/>
    <mergeCell ref="C29:F29"/>
    <mergeCell ref="I29:J29"/>
    <mergeCell ref="O29:Q29"/>
    <mergeCell ref="C30:F30"/>
    <mergeCell ref="I30:J30"/>
    <mergeCell ref="O30:Q30"/>
    <mergeCell ref="C27:F27"/>
    <mergeCell ref="I27:J27"/>
    <mergeCell ref="O27:Q27"/>
    <mergeCell ref="C28:F28"/>
    <mergeCell ref="I28:J28"/>
    <mergeCell ref="O28:Q28"/>
    <mergeCell ref="C25:F25"/>
    <mergeCell ref="I25:J25"/>
    <mergeCell ref="O25:Q25"/>
    <mergeCell ref="C26:F26"/>
    <mergeCell ref="I26:J26"/>
    <mergeCell ref="O26:Q26"/>
    <mergeCell ref="C23:F23"/>
    <mergeCell ref="I23:J23"/>
    <mergeCell ref="O23:Q23"/>
    <mergeCell ref="C24:F24"/>
    <mergeCell ref="I24:J24"/>
    <mergeCell ref="O24:Q24"/>
    <mergeCell ref="C21:F21"/>
    <mergeCell ref="I21:J21"/>
    <mergeCell ref="O21:Q21"/>
    <mergeCell ref="C22:F22"/>
    <mergeCell ref="I22:J22"/>
    <mergeCell ref="O22:Q22"/>
    <mergeCell ref="C19:F19"/>
    <mergeCell ref="I19:J19"/>
    <mergeCell ref="O19:Q19"/>
    <mergeCell ref="C20:F20"/>
    <mergeCell ref="I20:J20"/>
    <mergeCell ref="O20:Q20"/>
    <mergeCell ref="C17:F17"/>
    <mergeCell ref="I17:J17"/>
    <mergeCell ref="O17:Q17"/>
    <mergeCell ref="C18:F18"/>
    <mergeCell ref="I18:J18"/>
    <mergeCell ref="O18:Q18"/>
    <mergeCell ref="C15:F15"/>
    <mergeCell ref="I15:J15"/>
    <mergeCell ref="O15:Q15"/>
    <mergeCell ref="C16:F16"/>
    <mergeCell ref="I16:J16"/>
    <mergeCell ref="O16:Q16"/>
    <mergeCell ref="C13:F13"/>
    <mergeCell ref="I13:J13"/>
    <mergeCell ref="O13:Q13"/>
    <mergeCell ref="C14:F14"/>
    <mergeCell ref="I14:J14"/>
    <mergeCell ref="O14:Q14"/>
    <mergeCell ref="C11:F11"/>
    <mergeCell ref="I11:J11"/>
    <mergeCell ref="O11:Q11"/>
    <mergeCell ref="C12:F12"/>
    <mergeCell ref="I12:J12"/>
    <mergeCell ref="O12:Q12"/>
    <mergeCell ref="R8:R9"/>
    <mergeCell ref="S8:S9"/>
    <mergeCell ref="I9:J9"/>
    <mergeCell ref="O9:Q9"/>
    <mergeCell ref="C10:F10"/>
    <mergeCell ref="I10:J10"/>
    <mergeCell ref="O10:Q10"/>
    <mergeCell ref="B7:B9"/>
    <mergeCell ref="C7:F9"/>
    <mergeCell ref="G7:L7"/>
    <mergeCell ref="M7:S7"/>
    <mergeCell ref="T7:T9"/>
    <mergeCell ref="U7:U9"/>
    <mergeCell ref="G8:J8"/>
    <mergeCell ref="K8:K9"/>
    <mergeCell ref="L8:L9"/>
    <mergeCell ref="M8:Q8"/>
    <mergeCell ref="B2:U2"/>
    <mergeCell ref="B3:U3"/>
    <mergeCell ref="B5:C5"/>
    <mergeCell ref="D5:U5"/>
    <mergeCell ref="B6:I6"/>
    <mergeCell ref="J6:U6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1"/>
  </sheetPr>
  <dimension ref="B1:T25"/>
  <sheetViews>
    <sheetView zoomScalePageLayoutView="0" workbookViewId="0" topLeftCell="A7">
      <selection activeCell="R23" sqref="R23"/>
    </sheetView>
  </sheetViews>
  <sheetFormatPr defaultColWidth="8.7109375" defaultRowHeight="15" customHeight="1"/>
  <cols>
    <col min="1" max="1" width="3.00390625" style="4" customWidth="1"/>
    <col min="2" max="2" width="10.7109375" style="4" customWidth="1"/>
    <col min="3" max="3" width="0.13671875" style="4" customWidth="1"/>
    <col min="4" max="4" width="2.28125" style="4" customWidth="1"/>
    <col min="5" max="5" width="1.28515625" style="4" customWidth="1"/>
    <col min="6" max="6" width="60.7109375" style="4" customWidth="1"/>
    <col min="7" max="8" width="8.7109375" style="4" hidden="1" customWidth="1"/>
    <col min="9" max="9" width="14.57421875" style="4" hidden="1" customWidth="1"/>
    <col min="10" max="10" width="2.28125" style="4" hidden="1" customWidth="1"/>
    <col min="11" max="11" width="7.7109375" style="4" hidden="1" customWidth="1"/>
    <col min="12" max="14" width="8.7109375" style="4" hidden="1" customWidth="1"/>
    <col min="15" max="15" width="8.28125" style="4" hidden="1" customWidth="1"/>
    <col min="16" max="16" width="0.9921875" style="4" hidden="1" customWidth="1"/>
    <col min="17" max="17" width="7.7109375" style="4" hidden="1" customWidth="1"/>
    <col min="18" max="18" width="45.7109375" style="4" customWidth="1"/>
    <col min="19" max="19" width="8.7109375" style="4" hidden="1" customWidth="1"/>
    <col min="20" max="20" width="24.7109375" style="4" customWidth="1"/>
    <col min="21" max="16384" width="8.7109375" style="4" customWidth="1"/>
  </cols>
  <sheetData>
    <row r="1" spans="2:19" ht="15" customHeight="1">
      <c r="B1" s="150"/>
      <c r="C1" s="150"/>
      <c r="D1" s="150"/>
      <c r="E1" s="150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0"/>
      <c r="Q1" s="150"/>
      <c r="R1" s="150"/>
      <c r="S1" s="150"/>
    </row>
    <row r="2" spans="2:20" ht="24" customHeight="1">
      <c r="B2" s="421" t="s">
        <v>636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</row>
    <row r="3" spans="2:20" ht="42" customHeight="1">
      <c r="B3" s="518" t="s">
        <v>807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</row>
    <row r="4" spans="2:19" ht="8.25" customHeight="1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</row>
    <row r="5" spans="2:20" ht="15.75" customHeight="1">
      <c r="B5" s="519" t="s">
        <v>808</v>
      </c>
      <c r="C5" s="519"/>
      <c r="D5" s="520" t="s">
        <v>1090</v>
      </c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  <c r="Q5" s="520"/>
      <c r="R5" s="520"/>
      <c r="S5" s="520"/>
      <c r="T5" s="520"/>
    </row>
    <row r="6" spans="2:20" ht="31.5" customHeight="1">
      <c r="B6" s="519" t="s">
        <v>810</v>
      </c>
      <c r="C6" s="519"/>
      <c r="D6" s="519"/>
      <c r="E6" s="519"/>
      <c r="F6" s="519"/>
      <c r="G6" s="519"/>
      <c r="H6" s="519"/>
      <c r="I6" s="519"/>
      <c r="J6" s="519"/>
      <c r="K6" s="519" t="s">
        <v>810</v>
      </c>
      <c r="L6" s="519"/>
      <c r="M6" s="519"/>
      <c r="N6" s="519"/>
      <c r="O6" s="519"/>
      <c r="P6" s="519"/>
      <c r="Q6" s="519"/>
      <c r="R6" s="519"/>
      <c r="S6" s="519"/>
      <c r="T6" s="519"/>
    </row>
    <row r="7" spans="2:20" ht="14.25" customHeight="1">
      <c r="B7" s="521" t="s">
        <v>641</v>
      </c>
      <c r="C7" s="521" t="s">
        <v>642</v>
      </c>
      <c r="D7" s="521"/>
      <c r="E7" s="521"/>
      <c r="F7" s="521"/>
      <c r="G7" s="521" t="s">
        <v>643</v>
      </c>
      <c r="H7" s="521"/>
      <c r="I7" s="521"/>
      <c r="J7" s="521"/>
      <c r="K7" s="521"/>
      <c r="L7" s="521"/>
      <c r="M7" s="521" t="s">
        <v>644</v>
      </c>
      <c r="N7" s="521"/>
      <c r="O7" s="521"/>
      <c r="P7" s="521"/>
      <c r="Q7" s="521"/>
      <c r="R7" s="521"/>
      <c r="S7" s="521" t="s">
        <v>645</v>
      </c>
      <c r="T7" s="521" t="s">
        <v>10</v>
      </c>
    </row>
    <row r="8" spans="2:20" ht="15" customHeight="1">
      <c r="B8" s="521"/>
      <c r="C8" s="521"/>
      <c r="D8" s="521"/>
      <c r="E8" s="521"/>
      <c r="F8" s="521"/>
      <c r="G8" s="521" t="s">
        <v>646</v>
      </c>
      <c r="H8" s="521"/>
      <c r="I8" s="521"/>
      <c r="J8" s="522" t="s">
        <v>811</v>
      </c>
      <c r="K8" s="522"/>
      <c r="L8" s="521" t="s">
        <v>648</v>
      </c>
      <c r="M8" s="521" t="s">
        <v>649</v>
      </c>
      <c r="N8" s="521"/>
      <c r="O8" s="521"/>
      <c r="P8" s="521" t="s">
        <v>650</v>
      </c>
      <c r="Q8" s="521"/>
      <c r="R8" s="521" t="s">
        <v>651</v>
      </c>
      <c r="S8" s="521"/>
      <c r="T8" s="521"/>
    </row>
    <row r="9" spans="2:20" ht="21" customHeight="1">
      <c r="B9" s="521"/>
      <c r="C9" s="521"/>
      <c r="D9" s="521"/>
      <c r="E9" s="521"/>
      <c r="F9" s="521"/>
      <c r="G9" s="285" t="s">
        <v>812</v>
      </c>
      <c r="H9" s="285" t="s">
        <v>813</v>
      </c>
      <c r="I9" s="285" t="s">
        <v>814</v>
      </c>
      <c r="J9" s="522"/>
      <c r="K9" s="522"/>
      <c r="L9" s="521"/>
      <c r="M9" s="285" t="s">
        <v>815</v>
      </c>
      <c r="N9" s="285" t="s">
        <v>816</v>
      </c>
      <c r="O9" s="285" t="s">
        <v>817</v>
      </c>
      <c r="P9" s="521"/>
      <c r="Q9" s="521"/>
      <c r="R9" s="521"/>
      <c r="S9" s="521"/>
      <c r="T9" s="521"/>
    </row>
    <row r="10" spans="2:20" ht="18" customHeight="1">
      <c r="B10" s="286" t="s">
        <v>906</v>
      </c>
      <c r="C10" s="523" t="s">
        <v>907</v>
      </c>
      <c r="D10" s="523"/>
      <c r="E10" s="523"/>
      <c r="F10" s="523"/>
      <c r="G10" s="287"/>
      <c r="H10" s="287"/>
      <c r="I10" s="287"/>
      <c r="J10" s="524"/>
      <c r="K10" s="524"/>
      <c r="L10" s="287"/>
      <c r="M10" s="287"/>
      <c r="N10" s="287"/>
      <c r="O10" s="288"/>
      <c r="P10" s="524"/>
      <c r="Q10" s="524"/>
      <c r="R10" s="287"/>
      <c r="S10" s="287"/>
      <c r="T10" s="289"/>
    </row>
    <row r="11" spans="2:20" ht="12" customHeight="1">
      <c r="B11" s="290" t="s">
        <v>908</v>
      </c>
      <c r="C11" s="525" t="s">
        <v>653</v>
      </c>
      <c r="D11" s="525"/>
      <c r="E11" s="525"/>
      <c r="F11" s="525"/>
      <c r="G11" s="264">
        <v>10010000</v>
      </c>
      <c r="H11" s="264">
        <v>0</v>
      </c>
      <c r="I11" s="264">
        <v>0</v>
      </c>
      <c r="J11" s="507">
        <v>0</v>
      </c>
      <c r="K11" s="507"/>
      <c r="L11" s="264">
        <f>SUM(G11:K11)</f>
        <v>10010000</v>
      </c>
      <c r="M11" s="264">
        <v>0</v>
      </c>
      <c r="N11" s="264">
        <v>0</v>
      </c>
      <c r="O11" s="264">
        <v>0</v>
      </c>
      <c r="P11" s="507">
        <v>0</v>
      </c>
      <c r="Q11" s="507"/>
      <c r="R11" s="264">
        <v>0</v>
      </c>
      <c r="S11" s="264">
        <v>10010000</v>
      </c>
      <c r="T11" s="292">
        <f>R11</f>
        <v>0</v>
      </c>
    </row>
    <row r="12" spans="2:20" ht="12" customHeight="1">
      <c r="B12" s="293" t="s">
        <v>885</v>
      </c>
      <c r="C12" s="526" t="s">
        <v>822</v>
      </c>
      <c r="D12" s="526"/>
      <c r="E12" s="526"/>
      <c r="F12" s="526"/>
      <c r="G12" s="268">
        <v>0</v>
      </c>
      <c r="H12" s="268">
        <v>0</v>
      </c>
      <c r="I12" s="268">
        <v>0</v>
      </c>
      <c r="J12" s="509">
        <v>0</v>
      </c>
      <c r="K12" s="509"/>
      <c r="L12" s="268">
        <v>0</v>
      </c>
      <c r="M12" s="268">
        <v>0</v>
      </c>
      <c r="N12" s="268">
        <v>0</v>
      </c>
      <c r="O12" s="268">
        <f aca="true" t="shared" si="0" ref="O12:O22">SUM(M12:N12)</f>
        <v>0</v>
      </c>
      <c r="P12" s="509">
        <v>34549.05</v>
      </c>
      <c r="Q12" s="509"/>
      <c r="R12" s="268">
        <f aca="true" t="shared" si="1" ref="R12:R22">P12</f>
        <v>34549.05</v>
      </c>
      <c r="S12" s="268">
        <v>-34549.05</v>
      </c>
      <c r="T12" s="294">
        <f>R12-'Memória de Cálculo'!E17</f>
        <v>0</v>
      </c>
    </row>
    <row r="13" spans="2:20" ht="12" customHeight="1">
      <c r="B13" s="293" t="s">
        <v>879</v>
      </c>
      <c r="C13" s="526" t="s">
        <v>824</v>
      </c>
      <c r="D13" s="526"/>
      <c r="E13" s="526"/>
      <c r="F13" s="526"/>
      <c r="G13" s="268">
        <v>0</v>
      </c>
      <c r="H13" s="268">
        <v>0</v>
      </c>
      <c r="I13" s="268">
        <v>0</v>
      </c>
      <c r="J13" s="509">
        <v>0</v>
      </c>
      <c r="K13" s="509"/>
      <c r="L13" s="268">
        <v>0</v>
      </c>
      <c r="M13" s="268">
        <v>0</v>
      </c>
      <c r="N13" s="268">
        <v>0</v>
      </c>
      <c r="O13" s="268">
        <f t="shared" si="0"/>
        <v>0</v>
      </c>
      <c r="P13" s="509">
        <v>121309.38</v>
      </c>
      <c r="Q13" s="509"/>
      <c r="R13" s="268">
        <f t="shared" si="1"/>
        <v>121309.38</v>
      </c>
      <c r="S13" s="268">
        <v>-121309.38</v>
      </c>
      <c r="T13" s="294">
        <f>R13-'Memória de Cálculo'!E33</f>
        <v>0</v>
      </c>
    </row>
    <row r="14" spans="2:20" ht="12" customHeight="1">
      <c r="B14" s="293" t="s">
        <v>827</v>
      </c>
      <c r="C14" s="526" t="s">
        <v>826</v>
      </c>
      <c r="D14" s="526"/>
      <c r="E14" s="526"/>
      <c r="F14" s="526"/>
      <c r="G14" s="268">
        <v>0</v>
      </c>
      <c r="H14" s="268">
        <v>0</v>
      </c>
      <c r="I14" s="268">
        <v>0</v>
      </c>
      <c r="J14" s="509">
        <v>0</v>
      </c>
      <c r="K14" s="509"/>
      <c r="L14" s="268">
        <v>0</v>
      </c>
      <c r="M14" s="268">
        <v>0</v>
      </c>
      <c r="N14" s="268">
        <v>0</v>
      </c>
      <c r="O14" s="268">
        <f t="shared" si="0"/>
        <v>0</v>
      </c>
      <c r="P14" s="509">
        <v>283235.86</v>
      </c>
      <c r="Q14" s="509"/>
      <c r="R14" s="268">
        <f t="shared" si="1"/>
        <v>283235.86</v>
      </c>
      <c r="S14" s="268">
        <v>-283235.86</v>
      </c>
      <c r="T14" s="294">
        <f>R14-'Memória de Cálculo'!E49</f>
        <v>0</v>
      </c>
    </row>
    <row r="15" spans="2:20" ht="12" customHeight="1">
      <c r="B15" s="293" t="s">
        <v>904</v>
      </c>
      <c r="C15" s="526" t="s">
        <v>829</v>
      </c>
      <c r="D15" s="526"/>
      <c r="E15" s="526"/>
      <c r="F15" s="526"/>
      <c r="G15" s="268">
        <v>0</v>
      </c>
      <c r="H15" s="268">
        <v>0</v>
      </c>
      <c r="I15" s="268">
        <v>0</v>
      </c>
      <c r="J15" s="509">
        <v>0</v>
      </c>
      <c r="K15" s="509"/>
      <c r="L15" s="268">
        <v>0</v>
      </c>
      <c r="M15" s="268">
        <v>0</v>
      </c>
      <c r="N15" s="268">
        <v>0</v>
      </c>
      <c r="O15" s="268">
        <f t="shared" si="0"/>
        <v>0</v>
      </c>
      <c r="P15" s="509">
        <v>6653.51</v>
      </c>
      <c r="Q15" s="509"/>
      <c r="R15" s="268">
        <f t="shared" si="1"/>
        <v>6653.51</v>
      </c>
      <c r="S15" s="268">
        <v>-6653.51</v>
      </c>
      <c r="T15" s="294">
        <f>R15-'Memória de Cálculo'!E65</f>
        <v>0</v>
      </c>
    </row>
    <row r="16" spans="2:20" ht="12" customHeight="1">
      <c r="B16" s="293" t="s">
        <v>886</v>
      </c>
      <c r="C16" s="526" t="s">
        <v>833</v>
      </c>
      <c r="D16" s="526"/>
      <c r="E16" s="526"/>
      <c r="F16" s="526"/>
      <c r="G16" s="268">
        <v>0</v>
      </c>
      <c r="H16" s="268">
        <v>0</v>
      </c>
      <c r="I16" s="268">
        <v>0</v>
      </c>
      <c r="J16" s="509">
        <v>0</v>
      </c>
      <c r="K16" s="509"/>
      <c r="L16" s="268">
        <v>0</v>
      </c>
      <c r="M16" s="268">
        <v>0</v>
      </c>
      <c r="N16" s="268">
        <v>0</v>
      </c>
      <c r="O16" s="268">
        <f t="shared" si="0"/>
        <v>0</v>
      </c>
      <c r="P16" s="509">
        <v>97220.58</v>
      </c>
      <c r="Q16" s="509"/>
      <c r="R16" s="268">
        <f t="shared" si="1"/>
        <v>97220.58</v>
      </c>
      <c r="S16" s="268">
        <v>-97220.58</v>
      </c>
      <c r="T16" s="294">
        <f>R16-'Memória de Cálculo'!E81</f>
        <v>0</v>
      </c>
    </row>
    <row r="17" spans="2:20" ht="12" customHeight="1">
      <c r="B17" s="295" t="s">
        <v>836</v>
      </c>
      <c r="C17" s="527" t="s">
        <v>835</v>
      </c>
      <c r="D17" s="527"/>
      <c r="E17" s="527"/>
      <c r="F17" s="527"/>
      <c r="G17" s="260">
        <v>0</v>
      </c>
      <c r="H17" s="260">
        <v>0</v>
      </c>
      <c r="I17" s="260">
        <v>0</v>
      </c>
      <c r="J17" s="505">
        <v>0</v>
      </c>
      <c r="K17" s="505"/>
      <c r="L17" s="260">
        <v>0</v>
      </c>
      <c r="M17" s="260">
        <v>0</v>
      </c>
      <c r="N17" s="260">
        <v>0</v>
      </c>
      <c r="O17" s="260">
        <f t="shared" si="0"/>
        <v>0</v>
      </c>
      <c r="P17" s="505">
        <v>86479.42</v>
      </c>
      <c r="Q17" s="505"/>
      <c r="R17" s="260">
        <f t="shared" si="1"/>
        <v>86479.42</v>
      </c>
      <c r="S17" s="260">
        <v>-86479.42</v>
      </c>
      <c r="T17" s="296">
        <f>R17-'Memória de Cálculo'!E97</f>
        <v>0</v>
      </c>
    </row>
    <row r="18" spans="2:20" ht="12" customHeight="1">
      <c r="B18" s="293" t="s">
        <v>887</v>
      </c>
      <c r="C18" s="526" t="s">
        <v>838</v>
      </c>
      <c r="D18" s="526"/>
      <c r="E18" s="526"/>
      <c r="F18" s="526"/>
      <c r="G18" s="268">
        <v>0</v>
      </c>
      <c r="H18" s="268">
        <v>0</v>
      </c>
      <c r="I18" s="268">
        <v>0</v>
      </c>
      <c r="J18" s="509">
        <v>0</v>
      </c>
      <c r="K18" s="509"/>
      <c r="L18" s="268">
        <v>0</v>
      </c>
      <c r="M18" s="268">
        <v>0</v>
      </c>
      <c r="N18" s="268">
        <v>0</v>
      </c>
      <c r="O18" s="268">
        <f t="shared" si="0"/>
        <v>0</v>
      </c>
      <c r="P18" s="509">
        <v>24725.21</v>
      </c>
      <c r="Q18" s="509"/>
      <c r="R18" s="268">
        <f t="shared" si="1"/>
        <v>24725.21</v>
      </c>
      <c r="S18" s="268">
        <v>-24725.21</v>
      </c>
      <c r="T18" s="294">
        <f>R18-'Memória de Cálculo'!E113</f>
        <v>0</v>
      </c>
    </row>
    <row r="19" spans="2:20" ht="12" customHeight="1">
      <c r="B19" s="290" t="s">
        <v>890</v>
      </c>
      <c r="C19" s="525" t="s">
        <v>844</v>
      </c>
      <c r="D19" s="525"/>
      <c r="E19" s="525"/>
      <c r="F19" s="525"/>
      <c r="G19" s="264">
        <v>0</v>
      </c>
      <c r="H19" s="264">
        <v>0</v>
      </c>
      <c r="I19" s="264">
        <v>0</v>
      </c>
      <c r="J19" s="507">
        <v>0</v>
      </c>
      <c r="K19" s="507"/>
      <c r="L19" s="264">
        <v>0</v>
      </c>
      <c r="M19" s="264">
        <v>0</v>
      </c>
      <c r="N19" s="264">
        <v>0</v>
      </c>
      <c r="O19" s="264">
        <f t="shared" si="0"/>
        <v>0</v>
      </c>
      <c r="P19" s="507">
        <v>12978.92</v>
      </c>
      <c r="Q19" s="507"/>
      <c r="R19" s="264">
        <f t="shared" si="1"/>
        <v>12978.92</v>
      </c>
      <c r="S19" s="264">
        <v>-12978.92</v>
      </c>
      <c r="T19" s="292">
        <f>R19-'Memória de Cálculo'!E137</f>
        <v>0</v>
      </c>
    </row>
    <row r="20" spans="2:20" ht="12" customHeight="1">
      <c r="B20" s="290" t="s">
        <v>891</v>
      </c>
      <c r="C20" s="525" t="s">
        <v>848</v>
      </c>
      <c r="D20" s="525"/>
      <c r="E20" s="525"/>
      <c r="F20" s="525"/>
      <c r="G20" s="264">
        <v>0</v>
      </c>
      <c r="H20" s="264">
        <v>0</v>
      </c>
      <c r="I20" s="264">
        <v>0</v>
      </c>
      <c r="J20" s="507">
        <v>0</v>
      </c>
      <c r="K20" s="507"/>
      <c r="L20" s="264">
        <v>0</v>
      </c>
      <c r="M20" s="264">
        <v>0</v>
      </c>
      <c r="N20" s="264">
        <v>0</v>
      </c>
      <c r="O20" s="264">
        <f t="shared" si="0"/>
        <v>0</v>
      </c>
      <c r="P20" s="507">
        <v>2875.66</v>
      </c>
      <c r="Q20" s="507"/>
      <c r="R20" s="264">
        <f t="shared" si="1"/>
        <v>2875.66</v>
      </c>
      <c r="S20" s="264">
        <v>-2875.66</v>
      </c>
      <c r="T20" s="292">
        <f>R20-'Memória de Cálculo'!E153</f>
        <v>0</v>
      </c>
    </row>
    <row r="21" spans="2:20" ht="12" customHeight="1">
      <c r="B21" s="297" t="s">
        <v>849</v>
      </c>
      <c r="C21" s="528" t="s">
        <v>1091</v>
      </c>
      <c r="D21" s="528"/>
      <c r="E21" s="528"/>
      <c r="F21" s="528"/>
      <c r="G21" s="298">
        <v>0</v>
      </c>
      <c r="H21" s="298">
        <v>0</v>
      </c>
      <c r="I21" s="298">
        <v>0</v>
      </c>
      <c r="J21" s="529">
        <v>0</v>
      </c>
      <c r="K21" s="529"/>
      <c r="L21" s="298">
        <v>0</v>
      </c>
      <c r="M21" s="298">
        <v>0</v>
      </c>
      <c r="N21" s="298">
        <v>0</v>
      </c>
      <c r="O21" s="298">
        <f t="shared" si="0"/>
        <v>0</v>
      </c>
      <c r="P21" s="529">
        <v>2316.72</v>
      </c>
      <c r="Q21" s="529"/>
      <c r="R21" s="298">
        <f t="shared" si="1"/>
        <v>2316.72</v>
      </c>
      <c r="S21" s="298">
        <v>-2316.72</v>
      </c>
      <c r="T21" s="299">
        <f>R21-'Memória de Cálculo'!E169</f>
        <v>0</v>
      </c>
    </row>
    <row r="22" spans="2:20" ht="12" customHeight="1">
      <c r="B22" s="300" t="s">
        <v>892</v>
      </c>
      <c r="C22" s="530" t="s">
        <v>852</v>
      </c>
      <c r="D22" s="530"/>
      <c r="E22" s="530"/>
      <c r="F22" s="530"/>
      <c r="G22" s="264">
        <v>0</v>
      </c>
      <c r="H22" s="264">
        <v>0</v>
      </c>
      <c r="I22" s="264">
        <v>0</v>
      </c>
      <c r="J22" s="507">
        <v>0</v>
      </c>
      <c r="K22" s="507"/>
      <c r="L22" s="264">
        <v>0</v>
      </c>
      <c r="M22" s="264">
        <v>0</v>
      </c>
      <c r="N22" s="264">
        <v>0</v>
      </c>
      <c r="O22" s="264">
        <f t="shared" si="0"/>
        <v>0</v>
      </c>
      <c r="P22" s="507">
        <v>286.43</v>
      </c>
      <c r="Q22" s="507"/>
      <c r="R22" s="264">
        <f t="shared" si="1"/>
        <v>286.43</v>
      </c>
      <c r="S22" s="264">
        <v>-286.43</v>
      </c>
      <c r="T22" s="292">
        <f>R22-'Memória de Cálculo'!E185</f>
        <v>0</v>
      </c>
    </row>
    <row r="23" spans="2:20" ht="15" customHeight="1">
      <c r="B23" s="301"/>
      <c r="C23" s="531" t="s">
        <v>855</v>
      </c>
      <c r="D23" s="531"/>
      <c r="E23" s="531"/>
      <c r="F23" s="531"/>
      <c r="G23" s="272">
        <f>SUM(G11:G22)</f>
        <v>10010000</v>
      </c>
      <c r="H23" s="272">
        <f>SUM(H11:H22)</f>
        <v>0</v>
      </c>
      <c r="I23" s="272">
        <f>SUM(I11:I22)</f>
        <v>0</v>
      </c>
      <c r="J23" s="511">
        <f>SUM(J11:K22)</f>
        <v>0</v>
      </c>
      <c r="K23" s="511"/>
      <c r="L23" s="272">
        <f>SUM(L11:L22)</f>
        <v>10010000</v>
      </c>
      <c r="M23" s="272">
        <f>SUM(M11:M22)</f>
        <v>0</v>
      </c>
      <c r="N23" s="272">
        <f>SUM(N11:N22)</f>
        <v>0</v>
      </c>
      <c r="O23" s="272">
        <f>SUM(O11:O22)</f>
        <v>0</v>
      </c>
      <c r="P23" s="511">
        <f>SUM(P11:Q22)</f>
        <v>672630.7400000001</v>
      </c>
      <c r="Q23" s="511"/>
      <c r="R23" s="272">
        <f>SUM(R11:R22)</f>
        <v>672630.7400000001</v>
      </c>
      <c r="S23" s="272">
        <f>SUM(S11:S22)</f>
        <v>9337369.259999998</v>
      </c>
      <c r="T23" s="302">
        <f>SUM(T11:T22)</f>
        <v>0</v>
      </c>
    </row>
    <row r="24" spans="2:18" ht="15" customHeight="1">
      <c r="B24" s="303"/>
      <c r="R24" s="147"/>
    </row>
    <row r="25" ht="15" customHeight="1">
      <c r="R25" s="147"/>
    </row>
  </sheetData>
  <sheetProtection selectLockedCells="1" selectUnlockedCells="1"/>
  <mergeCells count="60">
    <mergeCell ref="C22:F22"/>
    <mergeCell ref="J22:K22"/>
    <mergeCell ref="P22:Q22"/>
    <mergeCell ref="C23:F23"/>
    <mergeCell ref="J23:K23"/>
    <mergeCell ref="P23:Q23"/>
    <mergeCell ref="C20:F20"/>
    <mergeCell ref="J20:K20"/>
    <mergeCell ref="P20:Q20"/>
    <mergeCell ref="C21:F21"/>
    <mergeCell ref="J21:K21"/>
    <mergeCell ref="P21:Q21"/>
    <mergeCell ref="C18:F18"/>
    <mergeCell ref="J18:K18"/>
    <mergeCell ref="P18:Q18"/>
    <mergeCell ref="C19:F19"/>
    <mergeCell ref="J19:K19"/>
    <mergeCell ref="P19:Q19"/>
    <mergeCell ref="C16:F16"/>
    <mergeCell ref="J16:K16"/>
    <mergeCell ref="P16:Q16"/>
    <mergeCell ref="C17:F17"/>
    <mergeCell ref="J17:K17"/>
    <mergeCell ref="P17:Q17"/>
    <mergeCell ref="C14:F14"/>
    <mergeCell ref="J14:K14"/>
    <mergeCell ref="P14:Q14"/>
    <mergeCell ref="C15:F15"/>
    <mergeCell ref="J15:K15"/>
    <mergeCell ref="P15:Q15"/>
    <mergeCell ref="C12:F12"/>
    <mergeCell ref="J12:K12"/>
    <mergeCell ref="P12:Q12"/>
    <mergeCell ref="C13:F13"/>
    <mergeCell ref="J13:K13"/>
    <mergeCell ref="P13:Q13"/>
    <mergeCell ref="P8:Q9"/>
    <mergeCell ref="R8:R9"/>
    <mergeCell ref="C10:F10"/>
    <mergeCell ref="J10:K10"/>
    <mergeCell ref="P10:Q10"/>
    <mergeCell ref="C11:F11"/>
    <mergeCell ref="J11:K11"/>
    <mergeCell ref="P11:Q11"/>
    <mergeCell ref="B7:B9"/>
    <mergeCell ref="C7:F9"/>
    <mergeCell ref="G7:L7"/>
    <mergeCell ref="M7:R7"/>
    <mergeCell ref="S7:S9"/>
    <mergeCell ref="T7:T9"/>
    <mergeCell ref="G8:I8"/>
    <mergeCell ref="J8:K9"/>
    <mergeCell ref="L8:L9"/>
    <mergeCell ref="M8:O8"/>
    <mergeCell ref="B2:T2"/>
    <mergeCell ref="B3:T3"/>
    <mergeCell ref="B5:C5"/>
    <mergeCell ref="D5:T5"/>
    <mergeCell ref="B6:J6"/>
    <mergeCell ref="K6:T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&amp;C&amp;"Arial,Normal"&amp;10Página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B1:U107"/>
  <sheetViews>
    <sheetView zoomScalePageLayoutView="0" workbookViewId="0" topLeftCell="A1">
      <selection activeCell="E111" sqref="E111"/>
    </sheetView>
  </sheetViews>
  <sheetFormatPr defaultColWidth="9.140625" defaultRowHeight="15"/>
  <cols>
    <col min="1" max="1" width="2.7109375" style="4" customWidth="1"/>
    <col min="2" max="2" width="12.7109375" style="4" customWidth="1"/>
    <col min="3" max="5" width="9.140625" style="4" customWidth="1"/>
    <col min="6" max="6" width="36.7109375" style="4" customWidth="1"/>
    <col min="7" max="7" width="10.7109375" style="4" hidden="1" customWidth="1"/>
    <col min="8" max="18" width="9.140625" style="4" hidden="1" customWidth="1"/>
    <col min="19" max="19" width="52.7109375" style="4" customWidth="1"/>
    <col min="20" max="20" width="10.7109375" style="4" hidden="1" customWidth="1"/>
    <col min="21" max="21" width="21.7109375" style="4" customWidth="1"/>
    <col min="22" max="16384" width="9.140625" style="4" customWidth="1"/>
  </cols>
  <sheetData>
    <row r="1" spans="2:20" ht="15">
      <c r="B1" s="184"/>
      <c r="C1" s="184"/>
      <c r="D1" s="184"/>
      <c r="E1" s="184"/>
      <c r="F1" s="316"/>
      <c r="G1" s="317"/>
      <c r="H1" s="317"/>
      <c r="I1" s="317"/>
      <c r="J1" s="317"/>
      <c r="K1" s="317"/>
      <c r="L1" s="317"/>
      <c r="M1" s="317"/>
      <c r="N1" s="317"/>
      <c r="O1" s="317"/>
      <c r="P1" s="184"/>
      <c r="Q1" s="184"/>
      <c r="R1" s="184"/>
      <c r="S1" s="184"/>
      <c r="T1" s="184"/>
    </row>
    <row r="2" spans="2:21" ht="24" customHeight="1">
      <c r="B2" s="482" t="s">
        <v>636</v>
      </c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</row>
    <row r="3" spans="2:21" ht="42" customHeight="1">
      <c r="B3" s="494" t="s">
        <v>942</v>
      </c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</row>
    <row r="4" spans="2:21" ht="9" customHeight="1"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</row>
    <row r="5" spans="2:21" ht="15.75" customHeight="1">
      <c r="B5" s="495" t="s">
        <v>808</v>
      </c>
      <c r="C5" s="495"/>
      <c r="D5" s="495" t="s">
        <v>1092</v>
      </c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95"/>
      <c r="R5" s="495"/>
      <c r="S5" s="495"/>
      <c r="T5" s="495"/>
      <c r="U5" s="495"/>
    </row>
    <row r="6" spans="2:21" ht="15.75" customHeight="1">
      <c r="B6" s="495" t="s">
        <v>639</v>
      </c>
      <c r="C6" s="495"/>
      <c r="D6" s="495"/>
      <c r="E6" s="495"/>
      <c r="F6" s="495"/>
      <c r="G6" s="495"/>
      <c r="H6" s="495"/>
      <c r="I6" s="495"/>
      <c r="J6" s="495" t="s">
        <v>640</v>
      </c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</row>
    <row r="7" spans="2:21" ht="15.75" customHeight="1">
      <c r="B7" s="497" t="s">
        <v>641</v>
      </c>
      <c r="C7" s="497" t="s">
        <v>642</v>
      </c>
      <c r="D7" s="497"/>
      <c r="E7" s="497"/>
      <c r="F7" s="497"/>
      <c r="G7" s="497" t="s">
        <v>643</v>
      </c>
      <c r="H7" s="497"/>
      <c r="I7" s="497"/>
      <c r="J7" s="497"/>
      <c r="K7" s="497"/>
      <c r="L7" s="497"/>
      <c r="M7" s="497" t="s">
        <v>644</v>
      </c>
      <c r="N7" s="497"/>
      <c r="O7" s="497"/>
      <c r="P7" s="497"/>
      <c r="Q7" s="497"/>
      <c r="R7" s="497"/>
      <c r="S7" s="497"/>
      <c r="T7" s="497" t="s">
        <v>645</v>
      </c>
      <c r="U7" s="541" t="s">
        <v>944</v>
      </c>
    </row>
    <row r="8" spans="2:21" ht="15.75" customHeight="1">
      <c r="B8" s="497"/>
      <c r="C8" s="497"/>
      <c r="D8" s="497"/>
      <c r="E8" s="497"/>
      <c r="F8" s="497"/>
      <c r="G8" s="498" t="s">
        <v>646</v>
      </c>
      <c r="H8" s="498"/>
      <c r="I8" s="498"/>
      <c r="J8" s="498"/>
      <c r="K8" s="539" t="s">
        <v>945</v>
      </c>
      <c r="L8" s="498" t="s">
        <v>648</v>
      </c>
      <c r="M8" s="498" t="s">
        <v>649</v>
      </c>
      <c r="N8" s="498"/>
      <c r="O8" s="498"/>
      <c r="P8" s="498"/>
      <c r="Q8" s="498"/>
      <c r="R8" s="498" t="s">
        <v>650</v>
      </c>
      <c r="S8" s="498" t="s">
        <v>651</v>
      </c>
      <c r="T8" s="497"/>
      <c r="U8" s="541"/>
    </row>
    <row r="9" spans="2:21" ht="24" customHeight="1">
      <c r="B9" s="497"/>
      <c r="C9" s="497"/>
      <c r="D9" s="497"/>
      <c r="E9" s="497"/>
      <c r="F9" s="497"/>
      <c r="G9" s="254" t="s">
        <v>812</v>
      </c>
      <c r="H9" s="254" t="s">
        <v>813</v>
      </c>
      <c r="I9" s="498" t="s">
        <v>814</v>
      </c>
      <c r="J9" s="498"/>
      <c r="K9" s="539"/>
      <c r="L9" s="498"/>
      <c r="M9" s="254" t="s">
        <v>815</v>
      </c>
      <c r="N9" s="254" t="s">
        <v>816</v>
      </c>
      <c r="O9" s="498" t="s">
        <v>817</v>
      </c>
      <c r="P9" s="498"/>
      <c r="Q9" s="498"/>
      <c r="R9" s="498"/>
      <c r="S9" s="498"/>
      <c r="T9" s="498"/>
      <c r="U9" s="541"/>
    </row>
    <row r="10" spans="2:21" ht="15" customHeight="1">
      <c r="B10" s="275" t="s">
        <v>946</v>
      </c>
      <c r="C10" s="512" t="s">
        <v>652</v>
      </c>
      <c r="D10" s="512"/>
      <c r="E10" s="512"/>
      <c r="F10" s="512"/>
      <c r="G10" s="276">
        <v>150471000</v>
      </c>
      <c r="H10" s="276">
        <v>0</v>
      </c>
      <c r="I10" s="513">
        <v>0</v>
      </c>
      <c r="J10" s="513"/>
      <c r="K10" s="276">
        <v>0</v>
      </c>
      <c r="L10" s="276">
        <v>150471000</v>
      </c>
      <c r="M10" s="276">
        <v>11585.94</v>
      </c>
      <c r="N10" s="276">
        <v>123775.31</v>
      </c>
      <c r="O10" s="513">
        <v>135361.25</v>
      </c>
      <c r="P10" s="513"/>
      <c r="Q10" s="513"/>
      <c r="R10" s="276">
        <v>5535314.35</v>
      </c>
      <c r="S10" s="276">
        <v>5670675.6</v>
      </c>
      <c r="T10" s="277">
        <v>144800324.4</v>
      </c>
      <c r="U10" s="305"/>
    </row>
    <row r="11" spans="2:21" ht="15" customHeight="1">
      <c r="B11" s="259" t="s">
        <v>947</v>
      </c>
      <c r="C11" s="504" t="s">
        <v>653</v>
      </c>
      <c r="D11" s="504"/>
      <c r="E11" s="504"/>
      <c r="F11" s="504"/>
      <c r="G11" s="260">
        <v>134207000</v>
      </c>
      <c r="H11" s="260">
        <v>0</v>
      </c>
      <c r="I11" s="505">
        <v>0</v>
      </c>
      <c r="J11" s="505"/>
      <c r="K11" s="260">
        <v>0</v>
      </c>
      <c r="L11" s="260">
        <v>134207000</v>
      </c>
      <c r="M11" s="260">
        <v>4713.94</v>
      </c>
      <c r="N11" s="260">
        <v>0</v>
      </c>
      <c r="O11" s="505">
        <v>4713.94</v>
      </c>
      <c r="P11" s="505"/>
      <c r="Q11" s="505"/>
      <c r="R11" s="260">
        <v>4990951.26</v>
      </c>
      <c r="S11" s="260">
        <v>4995665.2</v>
      </c>
      <c r="T11" s="261">
        <v>129211334.8</v>
      </c>
      <c r="U11" s="262">
        <f>S11-S13-S32-S37-S40-S43</f>
        <v>0</v>
      </c>
    </row>
    <row r="12" spans="2:21" ht="15" customHeight="1">
      <c r="B12" s="263" t="s">
        <v>948</v>
      </c>
      <c r="C12" s="506" t="s">
        <v>654</v>
      </c>
      <c r="D12" s="506"/>
      <c r="E12" s="506"/>
      <c r="F12" s="506"/>
      <c r="G12" s="264">
        <v>0</v>
      </c>
      <c r="H12" s="264">
        <v>0</v>
      </c>
      <c r="I12" s="507">
        <v>0</v>
      </c>
      <c r="J12" s="507"/>
      <c r="K12" s="264">
        <v>0</v>
      </c>
      <c r="L12" s="264">
        <v>0</v>
      </c>
      <c r="M12" s="264">
        <v>4713.94</v>
      </c>
      <c r="N12" s="264">
        <v>0</v>
      </c>
      <c r="O12" s="507">
        <v>4713.94</v>
      </c>
      <c r="P12" s="507"/>
      <c r="Q12" s="507"/>
      <c r="R12" s="264">
        <v>4483937.81</v>
      </c>
      <c r="S12" s="264">
        <v>4488651.75</v>
      </c>
      <c r="T12" s="265">
        <v>-4488651.75</v>
      </c>
      <c r="U12" s="279"/>
    </row>
    <row r="13" spans="2:21" ht="15" customHeight="1">
      <c r="B13" s="259" t="s">
        <v>949</v>
      </c>
      <c r="C13" s="504" t="s">
        <v>655</v>
      </c>
      <c r="D13" s="504"/>
      <c r="E13" s="504"/>
      <c r="F13" s="504"/>
      <c r="G13" s="260">
        <v>0</v>
      </c>
      <c r="H13" s="260">
        <v>0</v>
      </c>
      <c r="I13" s="505">
        <v>0</v>
      </c>
      <c r="J13" s="505"/>
      <c r="K13" s="260">
        <v>0</v>
      </c>
      <c r="L13" s="260">
        <v>0</v>
      </c>
      <c r="M13" s="260">
        <v>2101.61</v>
      </c>
      <c r="N13" s="260">
        <v>0</v>
      </c>
      <c r="O13" s="505">
        <v>2101.61</v>
      </c>
      <c r="P13" s="505"/>
      <c r="Q13" s="505"/>
      <c r="R13" s="260">
        <v>3925115</v>
      </c>
      <c r="S13" s="260">
        <v>3927216.61</v>
      </c>
      <c r="T13" s="261">
        <v>-3927216.61</v>
      </c>
      <c r="U13" s="262">
        <f>S13-S14-S15-S16-S17-S18-S19-S20-S21-S22-S23-S24-S25-S26-S27-S28-S29-S30-S31</f>
        <v>-1.4551915228366852E-10</v>
      </c>
    </row>
    <row r="14" spans="2:21" ht="15" customHeight="1">
      <c r="B14" s="267" t="s">
        <v>950</v>
      </c>
      <c r="C14" s="508" t="s">
        <v>656</v>
      </c>
      <c r="D14" s="508"/>
      <c r="E14" s="508"/>
      <c r="F14" s="508"/>
      <c r="G14" s="268">
        <v>0</v>
      </c>
      <c r="H14" s="268">
        <v>0</v>
      </c>
      <c r="I14" s="509">
        <v>0</v>
      </c>
      <c r="J14" s="509"/>
      <c r="K14" s="268">
        <v>0</v>
      </c>
      <c r="L14" s="268">
        <v>0</v>
      </c>
      <c r="M14" s="268">
        <v>0</v>
      </c>
      <c r="N14" s="268">
        <v>0</v>
      </c>
      <c r="O14" s="509">
        <v>0</v>
      </c>
      <c r="P14" s="509"/>
      <c r="Q14" s="509"/>
      <c r="R14" s="268">
        <v>278472.25</v>
      </c>
      <c r="S14" s="268">
        <v>278472.25</v>
      </c>
      <c r="T14" s="269">
        <v>-278472.25</v>
      </c>
      <c r="U14" s="270">
        <f>S14-'Memória de Cálculo'!E206-'Memória de Cálculo'!E207</f>
        <v>0</v>
      </c>
    </row>
    <row r="15" spans="2:21" ht="15" customHeight="1">
      <c r="B15" s="267" t="s">
        <v>951</v>
      </c>
      <c r="C15" s="508" t="s">
        <v>657</v>
      </c>
      <c r="D15" s="508"/>
      <c r="E15" s="508"/>
      <c r="F15" s="508"/>
      <c r="G15" s="268">
        <v>0</v>
      </c>
      <c r="H15" s="268">
        <v>0</v>
      </c>
      <c r="I15" s="509">
        <v>0</v>
      </c>
      <c r="J15" s="509"/>
      <c r="K15" s="268">
        <v>0</v>
      </c>
      <c r="L15" s="268">
        <v>0</v>
      </c>
      <c r="M15" s="268">
        <v>0</v>
      </c>
      <c r="N15" s="268">
        <v>0</v>
      </c>
      <c r="O15" s="509">
        <v>0</v>
      </c>
      <c r="P15" s="509"/>
      <c r="Q15" s="509"/>
      <c r="R15" s="268">
        <v>40920.7</v>
      </c>
      <c r="S15" s="268">
        <v>40920.7</v>
      </c>
      <c r="T15" s="269">
        <v>-40920.7</v>
      </c>
      <c r="U15" s="270">
        <f>S15-'Memória de Cálculo'!E235-'Memória de Cálculo'!E236</f>
        <v>0</v>
      </c>
    </row>
    <row r="16" spans="2:21" ht="15" customHeight="1">
      <c r="B16" s="267" t="s">
        <v>952</v>
      </c>
      <c r="C16" s="508" t="s">
        <v>658</v>
      </c>
      <c r="D16" s="508"/>
      <c r="E16" s="508"/>
      <c r="F16" s="508"/>
      <c r="G16" s="268">
        <v>0</v>
      </c>
      <c r="H16" s="268">
        <v>0</v>
      </c>
      <c r="I16" s="509">
        <v>0</v>
      </c>
      <c r="J16" s="509"/>
      <c r="K16" s="268">
        <v>0</v>
      </c>
      <c r="L16" s="268">
        <v>0</v>
      </c>
      <c r="M16" s="268">
        <v>0</v>
      </c>
      <c r="N16" s="268">
        <v>0</v>
      </c>
      <c r="O16" s="509">
        <v>0</v>
      </c>
      <c r="P16" s="509"/>
      <c r="Q16" s="509"/>
      <c r="R16" s="268">
        <v>147358.48</v>
      </c>
      <c r="S16" s="268">
        <v>147358.48</v>
      </c>
      <c r="T16" s="269">
        <v>-147358.48</v>
      </c>
      <c r="U16" s="270">
        <f>S16-'Memória de Cálculo'!E263-'Memória de Cálculo'!E264</f>
        <v>0</v>
      </c>
    </row>
    <row r="17" spans="2:21" ht="15" customHeight="1">
      <c r="B17" s="267" t="s">
        <v>953</v>
      </c>
      <c r="C17" s="508" t="s">
        <v>659</v>
      </c>
      <c r="D17" s="508"/>
      <c r="E17" s="508"/>
      <c r="F17" s="508"/>
      <c r="G17" s="268">
        <v>0</v>
      </c>
      <c r="H17" s="268">
        <v>0</v>
      </c>
      <c r="I17" s="509">
        <v>0</v>
      </c>
      <c r="J17" s="509"/>
      <c r="K17" s="268">
        <v>0</v>
      </c>
      <c r="L17" s="268">
        <v>0</v>
      </c>
      <c r="M17" s="268">
        <v>0</v>
      </c>
      <c r="N17" s="268">
        <v>0</v>
      </c>
      <c r="O17" s="509">
        <v>0</v>
      </c>
      <c r="P17" s="509"/>
      <c r="Q17" s="509"/>
      <c r="R17" s="268">
        <v>998</v>
      </c>
      <c r="S17" s="268">
        <v>998</v>
      </c>
      <c r="T17" s="269">
        <v>-998</v>
      </c>
      <c r="U17" s="270">
        <f>S17-'Memória de Cálculo'!E287</f>
        <v>0</v>
      </c>
    </row>
    <row r="18" spans="2:21" ht="15" customHeight="1">
      <c r="B18" s="267" t="s">
        <v>954</v>
      </c>
      <c r="C18" s="508" t="s">
        <v>660</v>
      </c>
      <c r="D18" s="508"/>
      <c r="E18" s="508"/>
      <c r="F18" s="508"/>
      <c r="G18" s="268">
        <v>0</v>
      </c>
      <c r="H18" s="268">
        <v>0</v>
      </c>
      <c r="I18" s="509">
        <v>0</v>
      </c>
      <c r="J18" s="509"/>
      <c r="K18" s="268">
        <v>0</v>
      </c>
      <c r="L18" s="268">
        <v>0</v>
      </c>
      <c r="M18" s="268">
        <v>0</v>
      </c>
      <c r="N18" s="268">
        <v>0</v>
      </c>
      <c r="O18" s="509">
        <v>0</v>
      </c>
      <c r="P18" s="509"/>
      <c r="Q18" s="509"/>
      <c r="R18" s="268">
        <v>1319501.72</v>
      </c>
      <c r="S18" s="268">
        <v>1319501.72</v>
      </c>
      <c r="T18" s="269">
        <v>-1319501.72</v>
      </c>
      <c r="U18" s="270">
        <f>S18-'Memória de Cálculo'!E306-'Memória de Cálculo'!E307</f>
        <v>0</v>
      </c>
    </row>
    <row r="19" spans="2:21" ht="15" customHeight="1">
      <c r="B19" s="267" t="s">
        <v>955</v>
      </c>
      <c r="C19" s="508" t="s">
        <v>661</v>
      </c>
      <c r="D19" s="508"/>
      <c r="E19" s="508"/>
      <c r="F19" s="508"/>
      <c r="G19" s="268">
        <v>0</v>
      </c>
      <c r="H19" s="268">
        <v>0</v>
      </c>
      <c r="I19" s="509">
        <v>0</v>
      </c>
      <c r="J19" s="509"/>
      <c r="K19" s="268">
        <v>0</v>
      </c>
      <c r="L19" s="268">
        <v>0</v>
      </c>
      <c r="M19" s="268">
        <v>0</v>
      </c>
      <c r="N19" s="268">
        <v>0</v>
      </c>
      <c r="O19" s="509">
        <v>0</v>
      </c>
      <c r="P19" s="509"/>
      <c r="Q19" s="509"/>
      <c r="R19" s="268">
        <v>801498.58</v>
      </c>
      <c r="S19" s="268">
        <v>801498.58</v>
      </c>
      <c r="T19" s="269">
        <v>-801498.58</v>
      </c>
      <c r="U19" s="270">
        <f>S19-'Memória de Cálculo'!E336-'Memória de Cálculo'!E337</f>
        <v>0</v>
      </c>
    </row>
    <row r="20" spans="2:21" ht="15" customHeight="1">
      <c r="B20" s="267" t="s">
        <v>956</v>
      </c>
      <c r="C20" s="508" t="s">
        <v>662</v>
      </c>
      <c r="D20" s="508"/>
      <c r="E20" s="508"/>
      <c r="F20" s="508"/>
      <c r="G20" s="268">
        <v>0</v>
      </c>
      <c r="H20" s="268">
        <v>0</v>
      </c>
      <c r="I20" s="509">
        <v>0</v>
      </c>
      <c r="J20" s="509"/>
      <c r="K20" s="268">
        <v>0</v>
      </c>
      <c r="L20" s="268">
        <v>0</v>
      </c>
      <c r="M20" s="268">
        <v>0</v>
      </c>
      <c r="N20" s="268">
        <v>0</v>
      </c>
      <c r="O20" s="509">
        <v>0</v>
      </c>
      <c r="P20" s="509"/>
      <c r="Q20" s="509"/>
      <c r="R20" s="268">
        <v>771721.66</v>
      </c>
      <c r="S20" s="268">
        <v>771721.66</v>
      </c>
      <c r="T20" s="269">
        <v>-771721.66</v>
      </c>
      <c r="U20" s="270">
        <f>S20-'Memória de Cálculo'!E362</f>
        <v>0</v>
      </c>
    </row>
    <row r="21" spans="2:21" ht="15" customHeight="1">
      <c r="B21" s="267" t="s">
        <v>957</v>
      </c>
      <c r="C21" s="508" t="s">
        <v>663</v>
      </c>
      <c r="D21" s="508"/>
      <c r="E21" s="508"/>
      <c r="F21" s="508"/>
      <c r="G21" s="268">
        <v>0</v>
      </c>
      <c r="H21" s="268">
        <v>0</v>
      </c>
      <c r="I21" s="509">
        <v>0</v>
      </c>
      <c r="J21" s="509"/>
      <c r="K21" s="268">
        <v>0</v>
      </c>
      <c r="L21" s="268">
        <v>0</v>
      </c>
      <c r="M21" s="268">
        <v>0</v>
      </c>
      <c r="N21" s="268">
        <v>0</v>
      </c>
      <c r="O21" s="509">
        <v>0</v>
      </c>
      <c r="P21" s="509"/>
      <c r="Q21" s="509"/>
      <c r="R21" s="268">
        <v>232604.14</v>
      </c>
      <c r="S21" s="268">
        <v>232604.14</v>
      </c>
      <c r="T21" s="269">
        <v>-232604.14</v>
      </c>
      <c r="U21" s="270">
        <f>S21-'Memória de Cálculo'!E383-'Memória de Cálculo'!E384</f>
        <v>0</v>
      </c>
    </row>
    <row r="22" spans="2:21" ht="15" customHeight="1">
      <c r="B22" s="267" t="s">
        <v>958</v>
      </c>
      <c r="C22" s="508" t="s">
        <v>664</v>
      </c>
      <c r="D22" s="508"/>
      <c r="E22" s="508"/>
      <c r="F22" s="508"/>
      <c r="G22" s="268">
        <v>0</v>
      </c>
      <c r="H22" s="268">
        <v>0</v>
      </c>
      <c r="I22" s="509">
        <v>0</v>
      </c>
      <c r="J22" s="509"/>
      <c r="K22" s="268">
        <v>0</v>
      </c>
      <c r="L22" s="268">
        <v>0</v>
      </c>
      <c r="M22" s="268">
        <v>898.43</v>
      </c>
      <c r="N22" s="268">
        <v>0</v>
      </c>
      <c r="O22" s="509">
        <v>898.43</v>
      </c>
      <c r="P22" s="509"/>
      <c r="Q22" s="509"/>
      <c r="R22" s="268">
        <v>26579.07</v>
      </c>
      <c r="S22" s="268">
        <v>27477.5</v>
      </c>
      <c r="T22" s="269">
        <v>-27477.5</v>
      </c>
      <c r="U22" s="270">
        <f>S22-'Memória de Cálculo'!E411-'Memória de Cálculo'!E412</f>
        <v>0</v>
      </c>
    </row>
    <row r="23" spans="2:21" ht="15" customHeight="1">
      <c r="B23" s="267" t="s">
        <v>959</v>
      </c>
      <c r="C23" s="508" t="s">
        <v>665</v>
      </c>
      <c r="D23" s="508"/>
      <c r="E23" s="508"/>
      <c r="F23" s="508"/>
      <c r="G23" s="268">
        <v>0</v>
      </c>
      <c r="H23" s="268">
        <v>0</v>
      </c>
      <c r="I23" s="509">
        <v>0</v>
      </c>
      <c r="J23" s="509"/>
      <c r="K23" s="268">
        <v>0</v>
      </c>
      <c r="L23" s="268">
        <v>0</v>
      </c>
      <c r="M23" s="268">
        <v>0</v>
      </c>
      <c r="N23" s="268">
        <v>0</v>
      </c>
      <c r="O23" s="509">
        <v>0</v>
      </c>
      <c r="P23" s="509"/>
      <c r="Q23" s="509"/>
      <c r="R23" s="268">
        <v>1579.28</v>
      </c>
      <c r="S23" s="268">
        <v>1579.28</v>
      </c>
      <c r="T23" s="269">
        <v>-1579.28</v>
      </c>
      <c r="U23" s="270">
        <f>S23-'Memória de Cálculo'!E442-'Memória de Cálculo'!E443</f>
        <v>0</v>
      </c>
    </row>
    <row r="24" spans="2:21" ht="15" customHeight="1">
      <c r="B24" s="267" t="s">
        <v>960</v>
      </c>
      <c r="C24" s="508" t="s">
        <v>961</v>
      </c>
      <c r="D24" s="508"/>
      <c r="E24" s="508"/>
      <c r="F24" s="508"/>
      <c r="G24" s="268">
        <v>0</v>
      </c>
      <c r="H24" s="268">
        <v>0</v>
      </c>
      <c r="I24" s="509">
        <v>0</v>
      </c>
      <c r="J24" s="509"/>
      <c r="K24" s="268">
        <v>0</v>
      </c>
      <c r="L24" s="268">
        <v>0</v>
      </c>
      <c r="M24" s="268">
        <v>0</v>
      </c>
      <c r="N24" s="268">
        <v>0</v>
      </c>
      <c r="O24" s="509">
        <v>0</v>
      </c>
      <c r="P24" s="509"/>
      <c r="Q24" s="509"/>
      <c r="R24" s="268">
        <v>6596.35</v>
      </c>
      <c r="S24" s="268">
        <v>6596.35</v>
      </c>
      <c r="T24" s="269">
        <v>-6596.35</v>
      </c>
      <c r="U24" s="270">
        <f>S24-'Memória de Cálculo'!E464</f>
        <v>0</v>
      </c>
    </row>
    <row r="25" spans="2:21" ht="15" customHeight="1">
      <c r="B25" s="267" t="s">
        <v>962</v>
      </c>
      <c r="C25" s="508" t="s">
        <v>666</v>
      </c>
      <c r="D25" s="508"/>
      <c r="E25" s="508"/>
      <c r="F25" s="508"/>
      <c r="G25" s="268">
        <v>0</v>
      </c>
      <c r="H25" s="268">
        <v>0</v>
      </c>
      <c r="I25" s="509">
        <v>0</v>
      </c>
      <c r="J25" s="509"/>
      <c r="K25" s="268">
        <v>0</v>
      </c>
      <c r="L25" s="268">
        <v>0</v>
      </c>
      <c r="M25" s="268">
        <v>1203.18</v>
      </c>
      <c r="N25" s="268">
        <v>0</v>
      </c>
      <c r="O25" s="509">
        <v>1203.18</v>
      </c>
      <c r="P25" s="509"/>
      <c r="Q25" s="509"/>
      <c r="R25" s="268">
        <v>66513.43</v>
      </c>
      <c r="S25" s="268">
        <v>67716.61</v>
      </c>
      <c r="T25" s="269">
        <v>-67716.61</v>
      </c>
      <c r="U25" s="270">
        <f>S25-'Memória de Cálculo'!E474+'Memória de Cálculo'!F473</f>
        <v>-1.1639578190170141E-12</v>
      </c>
    </row>
    <row r="26" spans="2:21" ht="15" customHeight="1">
      <c r="B26" s="267" t="s">
        <v>963</v>
      </c>
      <c r="C26" s="508" t="s">
        <v>667</v>
      </c>
      <c r="D26" s="508"/>
      <c r="E26" s="508"/>
      <c r="F26" s="508"/>
      <c r="G26" s="268">
        <v>0</v>
      </c>
      <c r="H26" s="268">
        <v>0</v>
      </c>
      <c r="I26" s="509">
        <v>0</v>
      </c>
      <c r="J26" s="509"/>
      <c r="K26" s="268">
        <v>0</v>
      </c>
      <c r="L26" s="268">
        <v>0</v>
      </c>
      <c r="M26" s="268">
        <v>0</v>
      </c>
      <c r="N26" s="268">
        <v>0</v>
      </c>
      <c r="O26" s="509">
        <v>0</v>
      </c>
      <c r="P26" s="509"/>
      <c r="Q26" s="509"/>
      <c r="R26" s="268">
        <v>9591.56</v>
      </c>
      <c r="S26" s="268">
        <v>9591.56</v>
      </c>
      <c r="T26" s="269">
        <v>-9591.56</v>
      </c>
      <c r="U26" s="270">
        <f>S26-'Memória de Cálculo'!E499</f>
        <v>0</v>
      </c>
    </row>
    <row r="27" spans="2:21" ht="15" customHeight="1">
      <c r="B27" s="267" t="s">
        <v>964</v>
      </c>
      <c r="C27" s="508" t="s">
        <v>668</v>
      </c>
      <c r="D27" s="508"/>
      <c r="E27" s="508"/>
      <c r="F27" s="508"/>
      <c r="G27" s="268">
        <v>0</v>
      </c>
      <c r="H27" s="268">
        <v>0</v>
      </c>
      <c r="I27" s="509">
        <v>0</v>
      </c>
      <c r="J27" s="509"/>
      <c r="K27" s="268">
        <v>0</v>
      </c>
      <c r="L27" s="268">
        <v>0</v>
      </c>
      <c r="M27" s="268">
        <v>0</v>
      </c>
      <c r="N27" s="268">
        <v>0</v>
      </c>
      <c r="O27" s="509">
        <v>0</v>
      </c>
      <c r="P27" s="509"/>
      <c r="Q27" s="509"/>
      <c r="R27" s="268">
        <v>129696.55</v>
      </c>
      <c r="S27" s="268">
        <v>129696.55</v>
      </c>
      <c r="T27" s="269">
        <v>-129696.55</v>
      </c>
      <c r="U27" s="270">
        <f>S27-'Memória de Cálculo'!E519-'Memória de Cálculo'!E520</f>
        <v>0</v>
      </c>
    </row>
    <row r="28" spans="2:21" ht="15" customHeight="1">
      <c r="B28" s="267" t="s">
        <v>965</v>
      </c>
      <c r="C28" s="508" t="s">
        <v>669</v>
      </c>
      <c r="D28" s="508"/>
      <c r="E28" s="508"/>
      <c r="F28" s="508"/>
      <c r="G28" s="268">
        <v>0</v>
      </c>
      <c r="H28" s="268">
        <v>0</v>
      </c>
      <c r="I28" s="509">
        <v>0</v>
      </c>
      <c r="J28" s="509"/>
      <c r="K28" s="268">
        <v>0</v>
      </c>
      <c r="L28" s="268">
        <v>0</v>
      </c>
      <c r="M28" s="268">
        <v>0</v>
      </c>
      <c r="N28" s="268">
        <v>0</v>
      </c>
      <c r="O28" s="509">
        <v>0</v>
      </c>
      <c r="P28" s="509"/>
      <c r="Q28" s="509"/>
      <c r="R28" s="268">
        <v>235.19</v>
      </c>
      <c r="S28" s="268">
        <v>235.19</v>
      </c>
      <c r="T28" s="269">
        <v>-235.19</v>
      </c>
      <c r="U28" s="270">
        <f>S28-'Memória de Cálculo'!E545</f>
        <v>0</v>
      </c>
    </row>
    <row r="29" spans="2:21" ht="15" customHeight="1">
      <c r="B29" s="267" t="s">
        <v>966</v>
      </c>
      <c r="C29" s="508" t="s">
        <v>670</v>
      </c>
      <c r="D29" s="508"/>
      <c r="E29" s="508"/>
      <c r="F29" s="508"/>
      <c r="G29" s="268">
        <v>0</v>
      </c>
      <c r="H29" s="268">
        <v>0</v>
      </c>
      <c r="I29" s="509">
        <v>0</v>
      </c>
      <c r="J29" s="509"/>
      <c r="K29" s="268">
        <v>0</v>
      </c>
      <c r="L29" s="268">
        <v>0</v>
      </c>
      <c r="M29" s="268">
        <v>0</v>
      </c>
      <c r="N29" s="268">
        <v>0</v>
      </c>
      <c r="O29" s="509">
        <v>0</v>
      </c>
      <c r="P29" s="509"/>
      <c r="Q29" s="509"/>
      <c r="R29" s="268">
        <v>5921.09</v>
      </c>
      <c r="S29" s="268">
        <v>5921.09</v>
      </c>
      <c r="T29" s="269">
        <v>-5921.09</v>
      </c>
      <c r="U29" s="270">
        <f>S29-'Memória de Cálculo'!E573-'Memória de Cálculo'!E574</f>
        <v>0</v>
      </c>
    </row>
    <row r="30" spans="2:21" ht="15" customHeight="1">
      <c r="B30" s="267" t="s">
        <v>967</v>
      </c>
      <c r="C30" s="508" t="s">
        <v>671</v>
      </c>
      <c r="D30" s="508"/>
      <c r="E30" s="508"/>
      <c r="F30" s="508"/>
      <c r="G30" s="268">
        <v>0</v>
      </c>
      <c r="H30" s="268">
        <v>0</v>
      </c>
      <c r="I30" s="509">
        <v>0</v>
      </c>
      <c r="J30" s="509"/>
      <c r="K30" s="268">
        <v>0</v>
      </c>
      <c r="L30" s="268">
        <v>0</v>
      </c>
      <c r="M30" s="268">
        <v>0</v>
      </c>
      <c r="N30" s="268">
        <v>0</v>
      </c>
      <c r="O30" s="509">
        <v>0</v>
      </c>
      <c r="P30" s="509"/>
      <c r="Q30" s="509"/>
      <c r="R30" s="268">
        <v>43521.78</v>
      </c>
      <c r="S30" s="268">
        <v>43521.78</v>
      </c>
      <c r="T30" s="269">
        <v>-43521.78</v>
      </c>
      <c r="U30" s="270">
        <f>S30-'Memória de Cálculo'!E593</f>
        <v>0</v>
      </c>
    </row>
    <row r="31" spans="2:21" ht="15" customHeight="1">
      <c r="B31" s="267" t="s">
        <v>1011</v>
      </c>
      <c r="C31" s="508" t="s">
        <v>1012</v>
      </c>
      <c r="D31" s="508"/>
      <c r="E31" s="508"/>
      <c r="F31" s="508"/>
      <c r="G31" s="268">
        <v>0</v>
      </c>
      <c r="H31" s="268">
        <v>0</v>
      </c>
      <c r="I31" s="509">
        <v>0</v>
      </c>
      <c r="J31" s="509"/>
      <c r="K31" s="268">
        <v>0</v>
      </c>
      <c r="L31" s="268">
        <v>0</v>
      </c>
      <c r="M31" s="268">
        <v>0</v>
      </c>
      <c r="N31" s="268">
        <v>0</v>
      </c>
      <c r="O31" s="509">
        <v>0</v>
      </c>
      <c r="P31" s="509"/>
      <c r="Q31" s="509"/>
      <c r="R31" s="268">
        <v>41805.17</v>
      </c>
      <c r="S31" s="268">
        <v>41805.17</v>
      </c>
      <c r="T31" s="269">
        <v>-41805.17</v>
      </c>
      <c r="U31" s="270">
        <f>S31-'Memória de Cálculo'!E609</f>
        <v>0</v>
      </c>
    </row>
    <row r="32" spans="2:21" ht="15" customHeight="1">
      <c r="B32" s="259" t="s">
        <v>968</v>
      </c>
      <c r="C32" s="504" t="s">
        <v>672</v>
      </c>
      <c r="D32" s="504"/>
      <c r="E32" s="504"/>
      <c r="F32" s="504"/>
      <c r="G32" s="260">
        <v>0</v>
      </c>
      <c r="H32" s="260">
        <v>0</v>
      </c>
      <c r="I32" s="505">
        <v>0</v>
      </c>
      <c r="J32" s="505"/>
      <c r="K32" s="260">
        <v>0</v>
      </c>
      <c r="L32" s="260">
        <v>0</v>
      </c>
      <c r="M32" s="260">
        <v>2612.33</v>
      </c>
      <c r="N32" s="260">
        <v>0</v>
      </c>
      <c r="O32" s="505">
        <v>2612.33</v>
      </c>
      <c r="P32" s="505"/>
      <c r="Q32" s="505"/>
      <c r="R32" s="260">
        <v>191252.73</v>
      </c>
      <c r="S32" s="260">
        <v>193865.06</v>
      </c>
      <c r="T32" s="261">
        <v>-193865.06</v>
      </c>
      <c r="U32" s="262">
        <f>S32-S33-S34-S35-S36</f>
        <v>0</v>
      </c>
    </row>
    <row r="33" spans="2:21" ht="15" customHeight="1">
      <c r="B33" s="267" t="s">
        <v>969</v>
      </c>
      <c r="C33" s="508" t="s">
        <v>673</v>
      </c>
      <c r="D33" s="508"/>
      <c r="E33" s="508"/>
      <c r="F33" s="508"/>
      <c r="G33" s="268">
        <v>0</v>
      </c>
      <c r="H33" s="268">
        <v>0</v>
      </c>
      <c r="I33" s="509">
        <v>0</v>
      </c>
      <c r="J33" s="509"/>
      <c r="K33" s="268">
        <v>0</v>
      </c>
      <c r="L33" s="268">
        <v>0</v>
      </c>
      <c r="M33" s="268">
        <v>85.33</v>
      </c>
      <c r="N33" s="268">
        <v>0</v>
      </c>
      <c r="O33" s="509">
        <v>85.33</v>
      </c>
      <c r="P33" s="509"/>
      <c r="Q33" s="509"/>
      <c r="R33" s="268">
        <v>1074.58</v>
      </c>
      <c r="S33" s="268">
        <v>1159.91</v>
      </c>
      <c r="T33" s="269">
        <v>-1159.91</v>
      </c>
      <c r="U33" s="270">
        <f>S33-'Memória de Cálculo'!E626+'Memória de Cálculo'!F625</f>
        <v>9.0951551845464E-15</v>
      </c>
    </row>
    <row r="34" spans="2:21" ht="15" customHeight="1">
      <c r="B34" s="267" t="s">
        <v>970</v>
      </c>
      <c r="C34" s="508" t="s">
        <v>674</v>
      </c>
      <c r="D34" s="508"/>
      <c r="E34" s="508"/>
      <c r="F34" s="508"/>
      <c r="G34" s="268">
        <v>0</v>
      </c>
      <c r="H34" s="268">
        <v>0</v>
      </c>
      <c r="I34" s="509">
        <v>0</v>
      </c>
      <c r="J34" s="509"/>
      <c r="K34" s="268">
        <v>0</v>
      </c>
      <c r="L34" s="268">
        <v>0</v>
      </c>
      <c r="M34" s="268">
        <v>2527</v>
      </c>
      <c r="N34" s="268">
        <v>0</v>
      </c>
      <c r="O34" s="509">
        <v>2527</v>
      </c>
      <c r="P34" s="509"/>
      <c r="Q34" s="509"/>
      <c r="R34" s="268">
        <v>140275.13</v>
      </c>
      <c r="S34" s="268">
        <v>142802.13</v>
      </c>
      <c r="T34" s="269">
        <v>-142802.13</v>
      </c>
      <c r="U34" s="270">
        <f>S34-'Memória de Cálculo'!E644</f>
        <v>0</v>
      </c>
    </row>
    <row r="35" spans="2:21" ht="15" customHeight="1">
      <c r="B35" s="267" t="s">
        <v>973</v>
      </c>
      <c r="C35" s="508" t="s">
        <v>675</v>
      </c>
      <c r="D35" s="508"/>
      <c r="E35" s="508"/>
      <c r="F35" s="508"/>
      <c r="G35" s="268">
        <v>0</v>
      </c>
      <c r="H35" s="268">
        <v>0</v>
      </c>
      <c r="I35" s="509">
        <v>0</v>
      </c>
      <c r="J35" s="509"/>
      <c r="K35" s="268">
        <v>0</v>
      </c>
      <c r="L35" s="268">
        <v>0</v>
      </c>
      <c r="M35" s="268">
        <v>0</v>
      </c>
      <c r="N35" s="268">
        <v>0</v>
      </c>
      <c r="O35" s="509">
        <v>0</v>
      </c>
      <c r="P35" s="509"/>
      <c r="Q35" s="509"/>
      <c r="R35" s="268">
        <v>8353.28</v>
      </c>
      <c r="S35" s="268">
        <v>8353.28</v>
      </c>
      <c r="T35" s="269">
        <v>-8353.28</v>
      </c>
      <c r="U35" s="270">
        <f>S35-'Memória de Cálculo'!E693-'Memória de Cálculo'!E694</f>
        <v>8.526512829121202E-13</v>
      </c>
    </row>
    <row r="36" spans="2:21" ht="15" customHeight="1">
      <c r="B36" s="267" t="s">
        <v>974</v>
      </c>
      <c r="C36" s="508" t="s">
        <v>676</v>
      </c>
      <c r="D36" s="508"/>
      <c r="E36" s="508"/>
      <c r="F36" s="508"/>
      <c r="G36" s="268">
        <v>0</v>
      </c>
      <c r="H36" s="268">
        <v>0</v>
      </c>
      <c r="I36" s="509">
        <v>0</v>
      </c>
      <c r="J36" s="509"/>
      <c r="K36" s="268">
        <v>0</v>
      </c>
      <c r="L36" s="268">
        <v>0</v>
      </c>
      <c r="M36" s="268">
        <v>0</v>
      </c>
      <c r="N36" s="268">
        <v>0</v>
      </c>
      <c r="O36" s="509">
        <v>0</v>
      </c>
      <c r="P36" s="509"/>
      <c r="Q36" s="509"/>
      <c r="R36" s="268">
        <v>41549.74</v>
      </c>
      <c r="S36" s="268">
        <v>41549.74</v>
      </c>
      <c r="T36" s="269">
        <v>-41549.74</v>
      </c>
      <c r="U36" s="270">
        <f>S36-'Memória de Cálculo'!E714</f>
        <v>0</v>
      </c>
    </row>
    <row r="37" spans="2:21" ht="15" customHeight="1">
      <c r="B37" s="259" t="s">
        <v>975</v>
      </c>
      <c r="C37" s="504" t="s">
        <v>677</v>
      </c>
      <c r="D37" s="504"/>
      <c r="E37" s="504"/>
      <c r="F37" s="504"/>
      <c r="G37" s="260">
        <v>0</v>
      </c>
      <c r="H37" s="260">
        <v>0</v>
      </c>
      <c r="I37" s="505">
        <v>0</v>
      </c>
      <c r="J37" s="505"/>
      <c r="K37" s="260">
        <v>0</v>
      </c>
      <c r="L37" s="260">
        <v>0</v>
      </c>
      <c r="M37" s="260">
        <v>0</v>
      </c>
      <c r="N37" s="260">
        <v>0</v>
      </c>
      <c r="O37" s="505">
        <v>0</v>
      </c>
      <c r="P37" s="505"/>
      <c r="Q37" s="505"/>
      <c r="R37" s="260">
        <v>307350.08</v>
      </c>
      <c r="S37" s="260">
        <v>307350.08</v>
      </c>
      <c r="T37" s="261">
        <v>-307350.08</v>
      </c>
      <c r="U37" s="262">
        <f>S37-S38-S39</f>
        <v>0</v>
      </c>
    </row>
    <row r="38" spans="2:21" ht="15" customHeight="1">
      <c r="B38" s="267" t="s">
        <v>976</v>
      </c>
      <c r="C38" s="508" t="s">
        <v>678</v>
      </c>
      <c r="D38" s="508"/>
      <c r="E38" s="508"/>
      <c r="F38" s="508"/>
      <c r="G38" s="268">
        <v>0</v>
      </c>
      <c r="H38" s="268">
        <v>0</v>
      </c>
      <c r="I38" s="509">
        <v>0</v>
      </c>
      <c r="J38" s="509"/>
      <c r="K38" s="268">
        <v>0</v>
      </c>
      <c r="L38" s="268">
        <v>0</v>
      </c>
      <c r="M38" s="268">
        <v>0</v>
      </c>
      <c r="N38" s="268">
        <v>0</v>
      </c>
      <c r="O38" s="509">
        <v>0</v>
      </c>
      <c r="P38" s="509"/>
      <c r="Q38" s="509"/>
      <c r="R38" s="268">
        <v>155600</v>
      </c>
      <c r="S38" s="268">
        <v>155600</v>
      </c>
      <c r="T38" s="269">
        <v>-155600</v>
      </c>
      <c r="U38" s="270">
        <f>S38-'Memória de Cálculo'!E734-'Memória de Cálculo'!E735</f>
        <v>0</v>
      </c>
    </row>
    <row r="39" spans="2:21" ht="15" customHeight="1">
      <c r="B39" s="267" t="s">
        <v>977</v>
      </c>
      <c r="C39" s="508" t="s">
        <v>679</v>
      </c>
      <c r="D39" s="508"/>
      <c r="E39" s="508"/>
      <c r="F39" s="508"/>
      <c r="G39" s="268">
        <v>0</v>
      </c>
      <c r="H39" s="268">
        <v>0</v>
      </c>
      <c r="I39" s="509">
        <v>0</v>
      </c>
      <c r="J39" s="509"/>
      <c r="K39" s="268">
        <v>0</v>
      </c>
      <c r="L39" s="268">
        <v>0</v>
      </c>
      <c r="M39" s="268">
        <v>0</v>
      </c>
      <c r="N39" s="268">
        <v>0</v>
      </c>
      <c r="O39" s="509">
        <v>0</v>
      </c>
      <c r="P39" s="509"/>
      <c r="Q39" s="509"/>
      <c r="R39" s="268">
        <v>151750.08</v>
      </c>
      <c r="S39" s="268">
        <v>151750.08</v>
      </c>
      <c r="T39" s="269">
        <v>-151750.08</v>
      </c>
      <c r="U39" s="270">
        <f>S39-'Memória de Cálculo'!E763-'Memória de Cálculo'!E764</f>
        <v>0</v>
      </c>
    </row>
    <row r="40" spans="2:21" ht="15" customHeight="1">
      <c r="B40" s="259" t="s">
        <v>684</v>
      </c>
      <c r="C40" s="504" t="s">
        <v>680</v>
      </c>
      <c r="D40" s="504"/>
      <c r="E40" s="504"/>
      <c r="F40" s="504"/>
      <c r="G40" s="260">
        <v>0</v>
      </c>
      <c r="H40" s="260">
        <v>0</v>
      </c>
      <c r="I40" s="505">
        <v>0</v>
      </c>
      <c r="J40" s="505"/>
      <c r="K40" s="260">
        <v>0</v>
      </c>
      <c r="L40" s="260">
        <v>0</v>
      </c>
      <c r="M40" s="260">
        <v>0</v>
      </c>
      <c r="N40" s="260">
        <v>0</v>
      </c>
      <c r="O40" s="505">
        <v>0</v>
      </c>
      <c r="P40" s="505"/>
      <c r="Q40" s="505"/>
      <c r="R40" s="260">
        <v>60220</v>
      </c>
      <c r="S40" s="260">
        <v>60220</v>
      </c>
      <c r="T40" s="261">
        <v>-60220</v>
      </c>
      <c r="U40" s="262">
        <f>S40-S41</f>
        <v>0</v>
      </c>
    </row>
    <row r="41" spans="2:21" ht="15" customHeight="1">
      <c r="B41" s="267" t="s">
        <v>686</v>
      </c>
      <c r="C41" s="508" t="s">
        <v>681</v>
      </c>
      <c r="D41" s="508"/>
      <c r="E41" s="508"/>
      <c r="F41" s="508"/>
      <c r="G41" s="268">
        <v>0</v>
      </c>
      <c r="H41" s="268">
        <v>0</v>
      </c>
      <c r="I41" s="509">
        <v>0</v>
      </c>
      <c r="J41" s="509"/>
      <c r="K41" s="268">
        <v>0</v>
      </c>
      <c r="L41" s="268">
        <v>0</v>
      </c>
      <c r="M41" s="268">
        <v>0</v>
      </c>
      <c r="N41" s="268">
        <v>0</v>
      </c>
      <c r="O41" s="509">
        <v>0</v>
      </c>
      <c r="P41" s="509"/>
      <c r="Q41" s="509"/>
      <c r="R41" s="268">
        <v>60220</v>
      </c>
      <c r="S41" s="268">
        <v>60220</v>
      </c>
      <c r="T41" s="269">
        <v>-60220</v>
      </c>
      <c r="U41" s="270">
        <f>S41-'Memória de Cálculo'!E817</f>
        <v>0</v>
      </c>
    </row>
    <row r="42" spans="2:21" ht="15" customHeight="1">
      <c r="B42" s="263" t="s">
        <v>687</v>
      </c>
      <c r="C42" s="506" t="s">
        <v>682</v>
      </c>
      <c r="D42" s="506"/>
      <c r="E42" s="506"/>
      <c r="F42" s="506"/>
      <c r="G42" s="264">
        <v>0</v>
      </c>
      <c r="H42" s="264">
        <v>0</v>
      </c>
      <c r="I42" s="507">
        <v>0</v>
      </c>
      <c r="J42" s="507"/>
      <c r="K42" s="264">
        <v>0</v>
      </c>
      <c r="L42" s="264">
        <v>0</v>
      </c>
      <c r="M42" s="264">
        <v>0</v>
      </c>
      <c r="N42" s="264">
        <v>0</v>
      </c>
      <c r="O42" s="507">
        <v>0</v>
      </c>
      <c r="P42" s="507"/>
      <c r="Q42" s="507"/>
      <c r="R42" s="264">
        <v>507013.45</v>
      </c>
      <c r="S42" s="264">
        <v>507013.45</v>
      </c>
      <c r="T42" s="265">
        <v>-507013.45</v>
      </c>
      <c r="U42" s="279"/>
    </row>
    <row r="43" spans="2:21" ht="15" customHeight="1">
      <c r="B43" s="259" t="s">
        <v>689</v>
      </c>
      <c r="C43" s="504" t="s">
        <v>672</v>
      </c>
      <c r="D43" s="504"/>
      <c r="E43" s="504"/>
      <c r="F43" s="504"/>
      <c r="G43" s="260">
        <v>0</v>
      </c>
      <c r="H43" s="260">
        <v>0</v>
      </c>
      <c r="I43" s="505">
        <v>0</v>
      </c>
      <c r="J43" s="505"/>
      <c r="K43" s="260">
        <v>0</v>
      </c>
      <c r="L43" s="260">
        <v>0</v>
      </c>
      <c r="M43" s="260">
        <v>0</v>
      </c>
      <c r="N43" s="260">
        <v>0</v>
      </c>
      <c r="O43" s="505">
        <v>0</v>
      </c>
      <c r="P43" s="505"/>
      <c r="Q43" s="505"/>
      <c r="R43" s="260">
        <v>507013.45</v>
      </c>
      <c r="S43" s="260">
        <v>507013.45</v>
      </c>
      <c r="T43" s="261">
        <v>-507013.45</v>
      </c>
      <c r="U43" s="262">
        <f>S43-S44-S45</f>
        <v>0</v>
      </c>
    </row>
    <row r="44" spans="2:21" ht="15" customHeight="1">
      <c r="B44" s="267" t="s">
        <v>691</v>
      </c>
      <c r="C44" s="508" t="s">
        <v>683</v>
      </c>
      <c r="D44" s="508"/>
      <c r="E44" s="508"/>
      <c r="F44" s="508"/>
      <c r="G44" s="268">
        <v>0</v>
      </c>
      <c r="H44" s="268">
        <v>0</v>
      </c>
      <c r="I44" s="509">
        <v>0</v>
      </c>
      <c r="J44" s="509"/>
      <c r="K44" s="268">
        <v>0</v>
      </c>
      <c r="L44" s="268">
        <v>0</v>
      </c>
      <c r="M44" s="268">
        <v>0</v>
      </c>
      <c r="N44" s="268">
        <v>0</v>
      </c>
      <c r="O44" s="509">
        <v>0</v>
      </c>
      <c r="P44" s="509"/>
      <c r="Q44" s="509"/>
      <c r="R44" s="268">
        <v>465208.28</v>
      </c>
      <c r="S44" s="268">
        <v>465208.28</v>
      </c>
      <c r="T44" s="269">
        <v>-465208.28</v>
      </c>
      <c r="U44" s="270">
        <f>S44-'Memória de Cálculo'!E837-'Memória de Cálculo'!E838</f>
        <v>0</v>
      </c>
    </row>
    <row r="45" spans="2:21" ht="15.75" customHeight="1">
      <c r="B45" s="306" t="s">
        <v>1013</v>
      </c>
      <c r="C45" s="536" t="s">
        <v>1014</v>
      </c>
      <c r="D45" s="536"/>
      <c r="E45" s="536"/>
      <c r="F45" s="536"/>
      <c r="G45" s="307">
        <v>0</v>
      </c>
      <c r="H45" s="307">
        <v>0</v>
      </c>
      <c r="I45" s="537">
        <v>0</v>
      </c>
      <c r="J45" s="537"/>
      <c r="K45" s="307">
        <v>0</v>
      </c>
      <c r="L45" s="307">
        <v>0</v>
      </c>
      <c r="M45" s="307">
        <v>0</v>
      </c>
      <c r="N45" s="307">
        <v>0</v>
      </c>
      <c r="O45" s="537">
        <v>0</v>
      </c>
      <c r="P45" s="537"/>
      <c r="Q45" s="537"/>
      <c r="R45" s="307">
        <v>41805.17</v>
      </c>
      <c r="S45" s="307">
        <v>41805.17</v>
      </c>
      <c r="T45" s="319">
        <v>-41805.17</v>
      </c>
      <c r="U45" s="308">
        <f>S45-'Memória de Cálculo'!E862</f>
        <v>0</v>
      </c>
    </row>
    <row r="46" spans="2:21" ht="15" customHeight="1" hidden="1">
      <c r="B46" s="275" t="s">
        <v>978</v>
      </c>
      <c r="C46" s="512" t="s">
        <v>685</v>
      </c>
      <c r="D46" s="512"/>
      <c r="E46" s="512"/>
      <c r="F46" s="512"/>
      <c r="G46" s="276">
        <v>16264000</v>
      </c>
      <c r="H46" s="276">
        <v>0</v>
      </c>
      <c r="I46" s="513">
        <v>0</v>
      </c>
      <c r="J46" s="513"/>
      <c r="K46" s="276">
        <v>0</v>
      </c>
      <c r="L46" s="276">
        <v>16264000</v>
      </c>
      <c r="M46" s="276">
        <v>6872</v>
      </c>
      <c r="N46" s="276">
        <v>123775.31</v>
      </c>
      <c r="O46" s="513">
        <v>130647.31</v>
      </c>
      <c r="P46" s="513"/>
      <c r="Q46" s="513"/>
      <c r="R46" s="276">
        <v>544363.09</v>
      </c>
      <c r="S46" s="276">
        <v>675010.4</v>
      </c>
      <c r="T46" s="277">
        <v>15588989.6</v>
      </c>
      <c r="U46" s="305"/>
    </row>
    <row r="47" spans="2:21" ht="15" customHeight="1" hidden="1">
      <c r="B47" s="263" t="s">
        <v>979</v>
      </c>
      <c r="C47" s="506" t="s">
        <v>654</v>
      </c>
      <c r="D47" s="506"/>
      <c r="E47" s="506"/>
      <c r="F47" s="506"/>
      <c r="G47" s="264">
        <v>0</v>
      </c>
      <c r="H47" s="264">
        <v>0</v>
      </c>
      <c r="I47" s="507">
        <v>0</v>
      </c>
      <c r="J47" s="507"/>
      <c r="K47" s="264">
        <v>0</v>
      </c>
      <c r="L47" s="264">
        <v>0</v>
      </c>
      <c r="M47" s="264">
        <v>6872</v>
      </c>
      <c r="N47" s="264">
        <v>123775.31</v>
      </c>
      <c r="O47" s="507">
        <v>130647.31</v>
      </c>
      <c r="P47" s="507"/>
      <c r="Q47" s="507"/>
      <c r="R47" s="264">
        <v>544226.09</v>
      </c>
      <c r="S47" s="264">
        <v>674873.4</v>
      </c>
      <c r="T47" s="265">
        <v>-674873.4</v>
      </c>
      <c r="U47" s="279"/>
    </row>
    <row r="48" spans="2:21" ht="15" customHeight="1" hidden="1">
      <c r="B48" s="263" t="s">
        <v>980</v>
      </c>
      <c r="C48" s="506" t="s">
        <v>692</v>
      </c>
      <c r="D48" s="506"/>
      <c r="E48" s="506"/>
      <c r="F48" s="506"/>
      <c r="G48" s="264">
        <v>0</v>
      </c>
      <c r="H48" s="264">
        <v>0</v>
      </c>
      <c r="I48" s="507">
        <v>0</v>
      </c>
      <c r="J48" s="507"/>
      <c r="K48" s="264">
        <v>0</v>
      </c>
      <c r="L48" s="264">
        <v>0</v>
      </c>
      <c r="M48" s="264">
        <v>-332.8</v>
      </c>
      <c r="N48" s="264">
        <v>20350.91</v>
      </c>
      <c r="O48" s="507">
        <v>20018.11</v>
      </c>
      <c r="P48" s="507"/>
      <c r="Q48" s="507"/>
      <c r="R48" s="264">
        <v>3599.35</v>
      </c>
      <c r="S48" s="264">
        <v>23617.46</v>
      </c>
      <c r="T48" s="265">
        <v>-23617.46</v>
      </c>
      <c r="U48" s="279"/>
    </row>
    <row r="49" spans="2:21" ht="15" customHeight="1" hidden="1">
      <c r="B49" s="263" t="s">
        <v>697</v>
      </c>
      <c r="C49" s="506" t="s">
        <v>698</v>
      </c>
      <c r="D49" s="506"/>
      <c r="E49" s="506"/>
      <c r="F49" s="506"/>
      <c r="G49" s="264">
        <v>0</v>
      </c>
      <c r="H49" s="264">
        <v>0</v>
      </c>
      <c r="I49" s="507">
        <v>0</v>
      </c>
      <c r="J49" s="507"/>
      <c r="K49" s="264">
        <v>0</v>
      </c>
      <c r="L49" s="264">
        <v>0</v>
      </c>
      <c r="M49" s="264">
        <v>0</v>
      </c>
      <c r="N49" s="264">
        <v>-2871.35</v>
      </c>
      <c r="O49" s="507">
        <v>-2871.35</v>
      </c>
      <c r="P49" s="507"/>
      <c r="Q49" s="507"/>
      <c r="R49" s="264">
        <v>2871.35</v>
      </c>
      <c r="S49" s="264">
        <v>0</v>
      </c>
      <c r="T49" s="265">
        <v>0</v>
      </c>
      <c r="U49" s="279"/>
    </row>
    <row r="50" spans="2:21" ht="15" customHeight="1" hidden="1">
      <c r="B50" s="263" t="s">
        <v>699</v>
      </c>
      <c r="C50" s="506" t="s">
        <v>700</v>
      </c>
      <c r="D50" s="506"/>
      <c r="E50" s="506"/>
      <c r="F50" s="506"/>
      <c r="G50" s="264">
        <v>0</v>
      </c>
      <c r="H50" s="264">
        <v>0</v>
      </c>
      <c r="I50" s="507">
        <v>0</v>
      </c>
      <c r="J50" s="507"/>
      <c r="K50" s="264">
        <v>0</v>
      </c>
      <c r="L50" s="264">
        <v>0</v>
      </c>
      <c r="M50" s="264">
        <v>-332.8</v>
      </c>
      <c r="N50" s="264">
        <v>-395.2</v>
      </c>
      <c r="O50" s="507">
        <v>-728</v>
      </c>
      <c r="P50" s="507"/>
      <c r="Q50" s="507"/>
      <c r="R50" s="264">
        <v>728</v>
      </c>
      <c r="S50" s="264">
        <v>0</v>
      </c>
      <c r="T50" s="265">
        <v>0</v>
      </c>
      <c r="U50" s="279"/>
    </row>
    <row r="51" spans="2:21" ht="15" customHeight="1" hidden="1">
      <c r="B51" s="263" t="s">
        <v>701</v>
      </c>
      <c r="C51" s="506" t="s">
        <v>702</v>
      </c>
      <c r="D51" s="506"/>
      <c r="E51" s="506"/>
      <c r="F51" s="506"/>
      <c r="G51" s="264">
        <v>0</v>
      </c>
      <c r="H51" s="264">
        <v>0</v>
      </c>
      <c r="I51" s="507">
        <v>0</v>
      </c>
      <c r="J51" s="507"/>
      <c r="K51" s="264">
        <v>0</v>
      </c>
      <c r="L51" s="264">
        <v>0</v>
      </c>
      <c r="M51" s="264">
        <v>0</v>
      </c>
      <c r="N51" s="264">
        <v>7767.46</v>
      </c>
      <c r="O51" s="507">
        <v>7767.46</v>
      </c>
      <c r="P51" s="507"/>
      <c r="Q51" s="507"/>
      <c r="R51" s="264">
        <v>0</v>
      </c>
      <c r="S51" s="264">
        <v>7767.46</v>
      </c>
      <c r="T51" s="265">
        <v>-7767.46</v>
      </c>
      <c r="U51" s="279"/>
    </row>
    <row r="52" spans="2:21" ht="15" customHeight="1" hidden="1">
      <c r="B52" s="263" t="s">
        <v>705</v>
      </c>
      <c r="C52" s="506" t="s">
        <v>706</v>
      </c>
      <c r="D52" s="506"/>
      <c r="E52" s="506"/>
      <c r="F52" s="506"/>
      <c r="G52" s="264">
        <v>0</v>
      </c>
      <c r="H52" s="264">
        <v>0</v>
      </c>
      <c r="I52" s="507">
        <v>0</v>
      </c>
      <c r="J52" s="507"/>
      <c r="K52" s="264">
        <v>0</v>
      </c>
      <c r="L52" s="264">
        <v>0</v>
      </c>
      <c r="M52" s="264">
        <v>0</v>
      </c>
      <c r="N52" s="264">
        <v>9300</v>
      </c>
      <c r="O52" s="507">
        <v>9300</v>
      </c>
      <c r="P52" s="507"/>
      <c r="Q52" s="507"/>
      <c r="R52" s="264">
        <v>0</v>
      </c>
      <c r="S52" s="264">
        <v>9300</v>
      </c>
      <c r="T52" s="265">
        <v>-9300</v>
      </c>
      <c r="U52" s="279"/>
    </row>
    <row r="53" spans="2:21" ht="15" customHeight="1" hidden="1">
      <c r="B53" s="263" t="s">
        <v>1001</v>
      </c>
      <c r="C53" s="506" t="s">
        <v>1002</v>
      </c>
      <c r="D53" s="506"/>
      <c r="E53" s="506"/>
      <c r="F53" s="506"/>
      <c r="G53" s="264">
        <v>0</v>
      </c>
      <c r="H53" s="264">
        <v>0</v>
      </c>
      <c r="I53" s="507">
        <v>0</v>
      </c>
      <c r="J53" s="507"/>
      <c r="K53" s="264">
        <v>0</v>
      </c>
      <c r="L53" s="264">
        <v>0</v>
      </c>
      <c r="M53" s="264">
        <v>0</v>
      </c>
      <c r="N53" s="264">
        <v>53</v>
      </c>
      <c r="O53" s="507">
        <v>53</v>
      </c>
      <c r="P53" s="507"/>
      <c r="Q53" s="507"/>
      <c r="R53" s="264">
        <v>0</v>
      </c>
      <c r="S53" s="264">
        <v>53</v>
      </c>
      <c r="T53" s="265">
        <v>-53</v>
      </c>
      <c r="U53" s="279"/>
    </row>
    <row r="54" spans="2:21" ht="15" customHeight="1" hidden="1">
      <c r="B54" s="263" t="s">
        <v>1093</v>
      </c>
      <c r="C54" s="506" t="s">
        <v>1094</v>
      </c>
      <c r="D54" s="506"/>
      <c r="E54" s="506"/>
      <c r="F54" s="506"/>
      <c r="G54" s="264">
        <v>0</v>
      </c>
      <c r="H54" s="264">
        <v>0</v>
      </c>
      <c r="I54" s="507">
        <v>0</v>
      </c>
      <c r="J54" s="507"/>
      <c r="K54" s="264">
        <v>0</v>
      </c>
      <c r="L54" s="264">
        <v>0</v>
      </c>
      <c r="M54" s="264">
        <v>0</v>
      </c>
      <c r="N54" s="264">
        <v>6497</v>
      </c>
      <c r="O54" s="507">
        <v>6497</v>
      </c>
      <c r="P54" s="507"/>
      <c r="Q54" s="507"/>
      <c r="R54" s="264">
        <v>0</v>
      </c>
      <c r="S54" s="264">
        <v>6497</v>
      </c>
      <c r="T54" s="265">
        <v>-6497</v>
      </c>
      <c r="U54" s="279"/>
    </row>
    <row r="55" spans="2:21" ht="15" customHeight="1" hidden="1">
      <c r="B55" s="263" t="s">
        <v>1095</v>
      </c>
      <c r="C55" s="506" t="s">
        <v>1096</v>
      </c>
      <c r="D55" s="506"/>
      <c r="E55" s="506"/>
      <c r="F55" s="506"/>
      <c r="G55" s="264">
        <v>0</v>
      </c>
      <c r="H55" s="264">
        <v>0</v>
      </c>
      <c r="I55" s="507">
        <v>0</v>
      </c>
      <c r="J55" s="507"/>
      <c r="K55" s="264">
        <v>0</v>
      </c>
      <c r="L55" s="264">
        <v>0</v>
      </c>
      <c r="M55" s="264">
        <v>0</v>
      </c>
      <c r="N55" s="264">
        <v>2364</v>
      </c>
      <c r="O55" s="507">
        <v>2364</v>
      </c>
      <c r="P55" s="507"/>
      <c r="Q55" s="507"/>
      <c r="R55" s="264">
        <v>0</v>
      </c>
      <c r="S55" s="264">
        <v>2364</v>
      </c>
      <c r="T55" s="265">
        <v>-2364</v>
      </c>
      <c r="U55" s="279"/>
    </row>
    <row r="56" spans="2:21" ht="15" customHeight="1" hidden="1">
      <c r="B56" s="263" t="s">
        <v>1097</v>
      </c>
      <c r="C56" s="506" t="s">
        <v>1098</v>
      </c>
      <c r="D56" s="506"/>
      <c r="E56" s="506"/>
      <c r="F56" s="506"/>
      <c r="G56" s="264">
        <v>0</v>
      </c>
      <c r="H56" s="264">
        <v>0</v>
      </c>
      <c r="I56" s="507">
        <v>0</v>
      </c>
      <c r="J56" s="507"/>
      <c r="K56" s="264">
        <v>0</v>
      </c>
      <c r="L56" s="264">
        <v>0</v>
      </c>
      <c r="M56" s="264">
        <v>0</v>
      </c>
      <c r="N56" s="264">
        <v>2364</v>
      </c>
      <c r="O56" s="507">
        <v>2364</v>
      </c>
      <c r="P56" s="507"/>
      <c r="Q56" s="507"/>
      <c r="R56" s="264">
        <v>0</v>
      </c>
      <c r="S56" s="264">
        <v>2364</v>
      </c>
      <c r="T56" s="265">
        <v>-2364</v>
      </c>
      <c r="U56" s="279"/>
    </row>
    <row r="57" spans="2:21" ht="15" customHeight="1" hidden="1">
      <c r="B57" s="263" t="s">
        <v>713</v>
      </c>
      <c r="C57" s="506" t="s">
        <v>714</v>
      </c>
      <c r="D57" s="506"/>
      <c r="E57" s="506"/>
      <c r="F57" s="506"/>
      <c r="G57" s="264">
        <v>0</v>
      </c>
      <c r="H57" s="264">
        <v>0</v>
      </c>
      <c r="I57" s="507">
        <v>0</v>
      </c>
      <c r="J57" s="507"/>
      <c r="K57" s="264">
        <v>0</v>
      </c>
      <c r="L57" s="264">
        <v>0</v>
      </c>
      <c r="M57" s="264">
        <v>0</v>
      </c>
      <c r="N57" s="264">
        <v>-11661.22</v>
      </c>
      <c r="O57" s="507">
        <v>-11661.22</v>
      </c>
      <c r="P57" s="507"/>
      <c r="Q57" s="507"/>
      <c r="R57" s="264">
        <v>11661.22</v>
      </c>
      <c r="S57" s="264">
        <v>0</v>
      </c>
      <c r="T57" s="265">
        <v>0</v>
      </c>
      <c r="U57" s="279"/>
    </row>
    <row r="58" spans="2:21" ht="15" customHeight="1" hidden="1">
      <c r="B58" s="263" t="s">
        <v>719</v>
      </c>
      <c r="C58" s="506" t="s">
        <v>720</v>
      </c>
      <c r="D58" s="506"/>
      <c r="E58" s="506"/>
      <c r="F58" s="506"/>
      <c r="G58" s="264">
        <v>0</v>
      </c>
      <c r="H58" s="264">
        <v>0</v>
      </c>
      <c r="I58" s="507">
        <v>0</v>
      </c>
      <c r="J58" s="507"/>
      <c r="K58" s="264">
        <v>0</v>
      </c>
      <c r="L58" s="264">
        <v>0</v>
      </c>
      <c r="M58" s="264">
        <v>0</v>
      </c>
      <c r="N58" s="264">
        <v>-11661.22</v>
      </c>
      <c r="O58" s="507">
        <v>-11661.22</v>
      </c>
      <c r="P58" s="507"/>
      <c r="Q58" s="507"/>
      <c r="R58" s="264">
        <v>11661.22</v>
      </c>
      <c r="S58" s="264">
        <v>0</v>
      </c>
      <c r="T58" s="265">
        <v>0</v>
      </c>
      <c r="U58" s="279"/>
    </row>
    <row r="59" spans="2:21" ht="15" customHeight="1" hidden="1">
      <c r="B59" s="263" t="s">
        <v>723</v>
      </c>
      <c r="C59" s="506" t="s">
        <v>724</v>
      </c>
      <c r="D59" s="506"/>
      <c r="E59" s="506"/>
      <c r="F59" s="506"/>
      <c r="G59" s="264">
        <v>0</v>
      </c>
      <c r="H59" s="264">
        <v>0</v>
      </c>
      <c r="I59" s="507">
        <v>0</v>
      </c>
      <c r="J59" s="507"/>
      <c r="K59" s="264">
        <v>0</v>
      </c>
      <c r="L59" s="264">
        <v>0</v>
      </c>
      <c r="M59" s="264">
        <v>0</v>
      </c>
      <c r="N59" s="264">
        <v>-14878.22</v>
      </c>
      <c r="O59" s="507">
        <v>-14878.22</v>
      </c>
      <c r="P59" s="507"/>
      <c r="Q59" s="507"/>
      <c r="R59" s="264">
        <v>14878.22</v>
      </c>
      <c r="S59" s="264">
        <v>0</v>
      </c>
      <c r="T59" s="265">
        <v>0</v>
      </c>
      <c r="U59" s="279"/>
    </row>
    <row r="60" spans="2:21" ht="15" customHeight="1" hidden="1">
      <c r="B60" s="263" t="s">
        <v>725</v>
      </c>
      <c r="C60" s="506" t="s">
        <v>726</v>
      </c>
      <c r="D60" s="506"/>
      <c r="E60" s="506"/>
      <c r="F60" s="506"/>
      <c r="G60" s="264">
        <v>0</v>
      </c>
      <c r="H60" s="264">
        <v>0</v>
      </c>
      <c r="I60" s="507">
        <v>0</v>
      </c>
      <c r="J60" s="507"/>
      <c r="K60" s="264">
        <v>0</v>
      </c>
      <c r="L60" s="264">
        <v>0</v>
      </c>
      <c r="M60" s="264">
        <v>0</v>
      </c>
      <c r="N60" s="264">
        <v>-14878.22</v>
      </c>
      <c r="O60" s="507">
        <v>-14878.22</v>
      </c>
      <c r="P60" s="507"/>
      <c r="Q60" s="507"/>
      <c r="R60" s="264">
        <v>14878.22</v>
      </c>
      <c r="S60" s="264">
        <v>0</v>
      </c>
      <c r="T60" s="265">
        <v>0</v>
      </c>
      <c r="U60" s="279"/>
    </row>
    <row r="61" spans="2:21" ht="15" customHeight="1" hidden="1">
      <c r="B61" s="263" t="s">
        <v>729</v>
      </c>
      <c r="C61" s="506" t="s">
        <v>730</v>
      </c>
      <c r="D61" s="506"/>
      <c r="E61" s="506"/>
      <c r="F61" s="506"/>
      <c r="G61" s="264">
        <v>0</v>
      </c>
      <c r="H61" s="264">
        <v>0</v>
      </c>
      <c r="I61" s="507">
        <v>0</v>
      </c>
      <c r="J61" s="507"/>
      <c r="K61" s="264">
        <v>0</v>
      </c>
      <c r="L61" s="264">
        <v>0</v>
      </c>
      <c r="M61" s="264">
        <v>-240</v>
      </c>
      <c r="N61" s="264">
        <v>57901.58</v>
      </c>
      <c r="O61" s="507">
        <v>57661.58</v>
      </c>
      <c r="P61" s="507"/>
      <c r="Q61" s="507"/>
      <c r="R61" s="264">
        <v>316529.06</v>
      </c>
      <c r="S61" s="264">
        <v>374190.64</v>
      </c>
      <c r="T61" s="265">
        <v>-374190.64</v>
      </c>
      <c r="U61" s="279"/>
    </row>
    <row r="62" spans="2:21" ht="15" customHeight="1" hidden="1">
      <c r="B62" s="263" t="s">
        <v>731</v>
      </c>
      <c r="C62" s="506" t="s">
        <v>732</v>
      </c>
      <c r="D62" s="506"/>
      <c r="E62" s="506"/>
      <c r="F62" s="506"/>
      <c r="G62" s="264">
        <v>0</v>
      </c>
      <c r="H62" s="264">
        <v>0</v>
      </c>
      <c r="I62" s="507">
        <v>0</v>
      </c>
      <c r="J62" s="507"/>
      <c r="K62" s="264">
        <v>0</v>
      </c>
      <c r="L62" s="264">
        <v>0</v>
      </c>
      <c r="M62" s="264">
        <v>0</v>
      </c>
      <c r="N62" s="264">
        <v>-65207.44</v>
      </c>
      <c r="O62" s="507">
        <v>-65207.44</v>
      </c>
      <c r="P62" s="507"/>
      <c r="Q62" s="507"/>
      <c r="R62" s="264">
        <v>65207.44</v>
      </c>
      <c r="S62" s="264">
        <v>0</v>
      </c>
      <c r="T62" s="265">
        <v>0</v>
      </c>
      <c r="U62" s="279"/>
    </row>
    <row r="63" spans="2:21" ht="15" customHeight="1" hidden="1">
      <c r="B63" s="263" t="s">
        <v>983</v>
      </c>
      <c r="C63" s="506" t="s">
        <v>984</v>
      </c>
      <c r="D63" s="506"/>
      <c r="E63" s="506"/>
      <c r="F63" s="506"/>
      <c r="G63" s="264">
        <v>0</v>
      </c>
      <c r="H63" s="264">
        <v>0</v>
      </c>
      <c r="I63" s="507">
        <v>0</v>
      </c>
      <c r="J63" s="507"/>
      <c r="K63" s="264">
        <v>0</v>
      </c>
      <c r="L63" s="264">
        <v>0</v>
      </c>
      <c r="M63" s="264">
        <v>0</v>
      </c>
      <c r="N63" s="264">
        <v>-19454.58</v>
      </c>
      <c r="O63" s="507">
        <v>-19454.58</v>
      </c>
      <c r="P63" s="507"/>
      <c r="Q63" s="507"/>
      <c r="R63" s="264">
        <v>19454.58</v>
      </c>
      <c r="S63" s="264">
        <v>0</v>
      </c>
      <c r="T63" s="265">
        <v>0</v>
      </c>
      <c r="U63" s="279"/>
    </row>
    <row r="64" spans="2:21" ht="15" customHeight="1" hidden="1">
      <c r="B64" s="263" t="s">
        <v>733</v>
      </c>
      <c r="C64" s="506" t="s">
        <v>734</v>
      </c>
      <c r="D64" s="506"/>
      <c r="E64" s="506"/>
      <c r="F64" s="506"/>
      <c r="G64" s="264">
        <v>0</v>
      </c>
      <c r="H64" s="264">
        <v>0</v>
      </c>
      <c r="I64" s="507">
        <v>0</v>
      </c>
      <c r="J64" s="507"/>
      <c r="K64" s="264">
        <v>0</v>
      </c>
      <c r="L64" s="264">
        <v>0</v>
      </c>
      <c r="M64" s="264">
        <v>0</v>
      </c>
      <c r="N64" s="264">
        <v>-6603.85</v>
      </c>
      <c r="O64" s="507">
        <v>-6603.85</v>
      </c>
      <c r="P64" s="507"/>
      <c r="Q64" s="507"/>
      <c r="R64" s="264">
        <v>6603.85</v>
      </c>
      <c r="S64" s="264">
        <v>0</v>
      </c>
      <c r="T64" s="265">
        <v>0</v>
      </c>
      <c r="U64" s="279"/>
    </row>
    <row r="65" spans="2:21" ht="15" customHeight="1" hidden="1">
      <c r="B65" s="263" t="s">
        <v>985</v>
      </c>
      <c r="C65" s="506" t="s">
        <v>986</v>
      </c>
      <c r="D65" s="506"/>
      <c r="E65" s="506"/>
      <c r="F65" s="506"/>
      <c r="G65" s="264">
        <v>0</v>
      </c>
      <c r="H65" s="264">
        <v>0</v>
      </c>
      <c r="I65" s="507">
        <v>0</v>
      </c>
      <c r="J65" s="507"/>
      <c r="K65" s="264">
        <v>0</v>
      </c>
      <c r="L65" s="264">
        <v>0</v>
      </c>
      <c r="M65" s="264">
        <v>-240</v>
      </c>
      <c r="N65" s="264">
        <v>0</v>
      </c>
      <c r="O65" s="507">
        <v>-240</v>
      </c>
      <c r="P65" s="507"/>
      <c r="Q65" s="507"/>
      <c r="R65" s="264">
        <v>174963.33</v>
      </c>
      <c r="S65" s="264">
        <v>174723.33</v>
      </c>
      <c r="T65" s="265">
        <v>-174723.33</v>
      </c>
      <c r="U65" s="279"/>
    </row>
    <row r="66" spans="2:21" ht="15" customHeight="1" hidden="1">
      <c r="B66" s="263" t="s">
        <v>1034</v>
      </c>
      <c r="C66" s="506" t="s">
        <v>1035</v>
      </c>
      <c r="D66" s="506"/>
      <c r="E66" s="506"/>
      <c r="F66" s="506"/>
      <c r="G66" s="264">
        <v>0</v>
      </c>
      <c r="H66" s="264">
        <v>0</v>
      </c>
      <c r="I66" s="507">
        <v>0</v>
      </c>
      <c r="J66" s="507"/>
      <c r="K66" s="264">
        <v>0</v>
      </c>
      <c r="L66" s="264">
        <v>0</v>
      </c>
      <c r="M66" s="264">
        <v>0</v>
      </c>
      <c r="N66" s="264">
        <v>185434.39</v>
      </c>
      <c r="O66" s="507">
        <v>185434.39</v>
      </c>
      <c r="P66" s="507"/>
      <c r="Q66" s="507"/>
      <c r="R66" s="264">
        <v>14032.92</v>
      </c>
      <c r="S66" s="264">
        <v>199467.31</v>
      </c>
      <c r="T66" s="265">
        <v>-199467.31</v>
      </c>
      <c r="U66" s="279"/>
    </row>
    <row r="67" spans="2:21" ht="15" customHeight="1" hidden="1">
      <c r="B67" s="263" t="s">
        <v>735</v>
      </c>
      <c r="C67" s="506" t="s">
        <v>736</v>
      </c>
      <c r="D67" s="506"/>
      <c r="E67" s="506"/>
      <c r="F67" s="506"/>
      <c r="G67" s="264">
        <v>0</v>
      </c>
      <c r="H67" s="264">
        <v>0</v>
      </c>
      <c r="I67" s="507">
        <v>0</v>
      </c>
      <c r="J67" s="507"/>
      <c r="K67" s="264">
        <v>0</v>
      </c>
      <c r="L67" s="264">
        <v>0</v>
      </c>
      <c r="M67" s="264">
        <v>0</v>
      </c>
      <c r="N67" s="264">
        <v>-36266.94</v>
      </c>
      <c r="O67" s="507">
        <v>-36266.94</v>
      </c>
      <c r="P67" s="507"/>
      <c r="Q67" s="507"/>
      <c r="R67" s="264">
        <v>36266.94</v>
      </c>
      <c r="S67" s="264">
        <v>0</v>
      </c>
      <c r="T67" s="265">
        <v>0</v>
      </c>
      <c r="U67" s="279"/>
    </row>
    <row r="68" spans="2:21" ht="15" customHeight="1" hidden="1">
      <c r="B68" s="263" t="s">
        <v>737</v>
      </c>
      <c r="C68" s="506" t="s">
        <v>738</v>
      </c>
      <c r="D68" s="506"/>
      <c r="E68" s="506"/>
      <c r="F68" s="506"/>
      <c r="G68" s="264">
        <v>0</v>
      </c>
      <c r="H68" s="264">
        <v>0</v>
      </c>
      <c r="I68" s="507">
        <v>0</v>
      </c>
      <c r="J68" s="507"/>
      <c r="K68" s="264">
        <v>0</v>
      </c>
      <c r="L68" s="264">
        <v>0</v>
      </c>
      <c r="M68" s="264">
        <v>2331.9</v>
      </c>
      <c r="N68" s="264">
        <v>-88693.26</v>
      </c>
      <c r="O68" s="507">
        <v>-86361.36</v>
      </c>
      <c r="P68" s="507"/>
      <c r="Q68" s="507"/>
      <c r="R68" s="264">
        <v>127239.21</v>
      </c>
      <c r="S68" s="264">
        <v>40877.85</v>
      </c>
      <c r="T68" s="265">
        <v>-40877.85</v>
      </c>
      <c r="U68" s="279"/>
    </row>
    <row r="69" spans="2:21" ht="15" customHeight="1" hidden="1">
      <c r="B69" s="263" t="s">
        <v>739</v>
      </c>
      <c r="C69" s="506" t="s">
        <v>740</v>
      </c>
      <c r="D69" s="506"/>
      <c r="E69" s="506"/>
      <c r="F69" s="506"/>
      <c r="G69" s="264">
        <v>0</v>
      </c>
      <c r="H69" s="264">
        <v>0</v>
      </c>
      <c r="I69" s="507">
        <v>0</v>
      </c>
      <c r="J69" s="507"/>
      <c r="K69" s="264">
        <v>0</v>
      </c>
      <c r="L69" s="264">
        <v>0</v>
      </c>
      <c r="M69" s="264">
        <v>0</v>
      </c>
      <c r="N69" s="264">
        <v>-831.4</v>
      </c>
      <c r="O69" s="507">
        <v>-831.4</v>
      </c>
      <c r="P69" s="507"/>
      <c r="Q69" s="507"/>
      <c r="R69" s="264">
        <v>831.4</v>
      </c>
      <c r="S69" s="264">
        <v>0</v>
      </c>
      <c r="T69" s="265">
        <v>0</v>
      </c>
      <c r="U69" s="279"/>
    </row>
    <row r="70" spans="2:21" ht="15" customHeight="1" hidden="1">
      <c r="B70" s="263" t="s">
        <v>743</v>
      </c>
      <c r="C70" s="506" t="s">
        <v>744</v>
      </c>
      <c r="D70" s="506"/>
      <c r="E70" s="506"/>
      <c r="F70" s="506"/>
      <c r="G70" s="264">
        <v>0</v>
      </c>
      <c r="H70" s="264">
        <v>0</v>
      </c>
      <c r="I70" s="507">
        <v>0</v>
      </c>
      <c r="J70" s="507"/>
      <c r="K70" s="264">
        <v>0</v>
      </c>
      <c r="L70" s="264">
        <v>0</v>
      </c>
      <c r="M70" s="264">
        <v>0</v>
      </c>
      <c r="N70" s="264">
        <v>-6998.17</v>
      </c>
      <c r="O70" s="507">
        <v>-6998.17</v>
      </c>
      <c r="P70" s="507"/>
      <c r="Q70" s="507"/>
      <c r="R70" s="264">
        <v>6998.17</v>
      </c>
      <c r="S70" s="264">
        <v>0</v>
      </c>
      <c r="T70" s="265">
        <v>0</v>
      </c>
      <c r="U70" s="279"/>
    </row>
    <row r="71" spans="2:21" ht="15" customHeight="1" hidden="1">
      <c r="B71" s="263" t="s">
        <v>749</v>
      </c>
      <c r="C71" s="506" t="s">
        <v>750</v>
      </c>
      <c r="D71" s="506"/>
      <c r="E71" s="506"/>
      <c r="F71" s="506"/>
      <c r="G71" s="264">
        <v>0</v>
      </c>
      <c r="H71" s="264">
        <v>0</v>
      </c>
      <c r="I71" s="507">
        <v>0</v>
      </c>
      <c r="J71" s="507"/>
      <c r="K71" s="264">
        <v>0</v>
      </c>
      <c r="L71" s="264">
        <v>0</v>
      </c>
      <c r="M71" s="264">
        <v>0</v>
      </c>
      <c r="N71" s="264">
        <v>-1062.84</v>
      </c>
      <c r="O71" s="507">
        <v>-1062.84</v>
      </c>
      <c r="P71" s="507"/>
      <c r="Q71" s="507"/>
      <c r="R71" s="264">
        <v>1062.84</v>
      </c>
      <c r="S71" s="264">
        <v>0</v>
      </c>
      <c r="T71" s="265">
        <v>0</v>
      </c>
      <c r="U71" s="279"/>
    </row>
    <row r="72" spans="2:21" ht="15" customHeight="1" hidden="1">
      <c r="B72" s="263" t="s">
        <v>987</v>
      </c>
      <c r="C72" s="506" t="s">
        <v>726</v>
      </c>
      <c r="D72" s="506"/>
      <c r="E72" s="506"/>
      <c r="F72" s="506"/>
      <c r="G72" s="264">
        <v>0</v>
      </c>
      <c r="H72" s="264">
        <v>0</v>
      </c>
      <c r="I72" s="507">
        <v>0</v>
      </c>
      <c r="J72" s="507"/>
      <c r="K72" s="264">
        <v>0</v>
      </c>
      <c r="L72" s="264">
        <v>0</v>
      </c>
      <c r="M72" s="264">
        <v>0</v>
      </c>
      <c r="N72" s="264">
        <v>-55026.55</v>
      </c>
      <c r="O72" s="507">
        <v>-55026.55</v>
      </c>
      <c r="P72" s="507"/>
      <c r="Q72" s="507"/>
      <c r="R72" s="264">
        <v>55026.55</v>
      </c>
      <c r="S72" s="264">
        <v>0</v>
      </c>
      <c r="T72" s="265">
        <v>0</v>
      </c>
      <c r="U72" s="279"/>
    </row>
    <row r="73" spans="2:21" ht="15" customHeight="1" hidden="1">
      <c r="B73" s="263" t="s">
        <v>753</v>
      </c>
      <c r="C73" s="506" t="s">
        <v>754</v>
      </c>
      <c r="D73" s="506"/>
      <c r="E73" s="506"/>
      <c r="F73" s="506"/>
      <c r="G73" s="264">
        <v>0</v>
      </c>
      <c r="H73" s="264">
        <v>0</v>
      </c>
      <c r="I73" s="507">
        <v>0</v>
      </c>
      <c r="J73" s="507"/>
      <c r="K73" s="264">
        <v>0</v>
      </c>
      <c r="L73" s="264">
        <v>0</v>
      </c>
      <c r="M73" s="264">
        <v>0</v>
      </c>
      <c r="N73" s="264">
        <v>-1600</v>
      </c>
      <c r="O73" s="507">
        <v>-1600</v>
      </c>
      <c r="P73" s="507"/>
      <c r="Q73" s="507"/>
      <c r="R73" s="264">
        <v>1600</v>
      </c>
      <c r="S73" s="264">
        <v>0</v>
      </c>
      <c r="T73" s="265">
        <v>0</v>
      </c>
      <c r="U73" s="279"/>
    </row>
    <row r="74" spans="2:21" ht="15" customHeight="1" hidden="1">
      <c r="B74" s="263" t="s">
        <v>755</v>
      </c>
      <c r="C74" s="506" t="s">
        <v>756</v>
      </c>
      <c r="D74" s="506"/>
      <c r="E74" s="506"/>
      <c r="F74" s="506"/>
      <c r="G74" s="264">
        <v>0</v>
      </c>
      <c r="H74" s="264">
        <v>0</v>
      </c>
      <c r="I74" s="507">
        <v>0</v>
      </c>
      <c r="J74" s="507"/>
      <c r="K74" s="264">
        <v>0</v>
      </c>
      <c r="L74" s="264">
        <v>0</v>
      </c>
      <c r="M74" s="264">
        <v>0</v>
      </c>
      <c r="N74" s="264">
        <v>195</v>
      </c>
      <c r="O74" s="507">
        <v>195</v>
      </c>
      <c r="P74" s="507"/>
      <c r="Q74" s="507"/>
      <c r="R74" s="264">
        <v>0</v>
      </c>
      <c r="S74" s="264">
        <v>195</v>
      </c>
      <c r="T74" s="265">
        <v>-195</v>
      </c>
      <c r="U74" s="279"/>
    </row>
    <row r="75" spans="2:21" ht="15" customHeight="1" hidden="1">
      <c r="B75" s="263" t="s">
        <v>1036</v>
      </c>
      <c r="C75" s="506" t="s">
        <v>1037</v>
      </c>
      <c r="D75" s="506"/>
      <c r="E75" s="506"/>
      <c r="F75" s="506"/>
      <c r="G75" s="264">
        <v>0</v>
      </c>
      <c r="H75" s="264">
        <v>0</v>
      </c>
      <c r="I75" s="507">
        <v>0</v>
      </c>
      <c r="J75" s="507"/>
      <c r="K75" s="264">
        <v>0</v>
      </c>
      <c r="L75" s="264">
        <v>0</v>
      </c>
      <c r="M75" s="264">
        <v>54.15</v>
      </c>
      <c r="N75" s="264">
        <v>-12035.55</v>
      </c>
      <c r="O75" s="507">
        <v>-11981.4</v>
      </c>
      <c r="P75" s="507"/>
      <c r="Q75" s="507"/>
      <c r="R75" s="264">
        <v>11981.4</v>
      </c>
      <c r="S75" s="264">
        <v>0</v>
      </c>
      <c r="T75" s="265">
        <v>0</v>
      </c>
      <c r="U75" s="279"/>
    </row>
    <row r="76" spans="2:21" ht="15" customHeight="1" hidden="1">
      <c r="B76" s="263" t="s">
        <v>761</v>
      </c>
      <c r="C76" s="506" t="s">
        <v>762</v>
      </c>
      <c r="D76" s="506"/>
      <c r="E76" s="506"/>
      <c r="F76" s="506"/>
      <c r="G76" s="264">
        <v>0</v>
      </c>
      <c r="H76" s="264">
        <v>0</v>
      </c>
      <c r="I76" s="507">
        <v>0</v>
      </c>
      <c r="J76" s="507"/>
      <c r="K76" s="264">
        <v>0</v>
      </c>
      <c r="L76" s="264">
        <v>0</v>
      </c>
      <c r="M76" s="264">
        <v>0</v>
      </c>
      <c r="N76" s="264">
        <v>-1317.87</v>
      </c>
      <c r="O76" s="507">
        <v>-1317.87</v>
      </c>
      <c r="P76" s="507"/>
      <c r="Q76" s="507"/>
      <c r="R76" s="264">
        <v>1317.87</v>
      </c>
      <c r="S76" s="264">
        <v>0</v>
      </c>
      <c r="T76" s="265">
        <v>0</v>
      </c>
      <c r="U76" s="279"/>
    </row>
    <row r="77" spans="2:21" ht="15" customHeight="1" hidden="1">
      <c r="B77" s="263" t="s">
        <v>763</v>
      </c>
      <c r="C77" s="506" t="s">
        <v>764</v>
      </c>
      <c r="D77" s="506"/>
      <c r="E77" s="506"/>
      <c r="F77" s="506"/>
      <c r="G77" s="264">
        <v>0</v>
      </c>
      <c r="H77" s="264">
        <v>0</v>
      </c>
      <c r="I77" s="507">
        <v>0</v>
      </c>
      <c r="J77" s="507"/>
      <c r="K77" s="264">
        <v>0</v>
      </c>
      <c r="L77" s="264">
        <v>0</v>
      </c>
      <c r="M77" s="264">
        <v>68.38</v>
      </c>
      <c r="N77" s="264">
        <v>-4805.12</v>
      </c>
      <c r="O77" s="507">
        <v>-4736.74</v>
      </c>
      <c r="P77" s="507"/>
      <c r="Q77" s="507"/>
      <c r="R77" s="264">
        <v>13477.94</v>
      </c>
      <c r="S77" s="264">
        <v>8741.2</v>
      </c>
      <c r="T77" s="265">
        <v>-8741.2</v>
      </c>
      <c r="U77" s="279"/>
    </row>
    <row r="78" spans="2:21" ht="15" customHeight="1" hidden="1">
      <c r="B78" s="263" t="s">
        <v>765</v>
      </c>
      <c r="C78" s="506" t="s">
        <v>766</v>
      </c>
      <c r="D78" s="506"/>
      <c r="E78" s="506"/>
      <c r="F78" s="506"/>
      <c r="G78" s="264">
        <v>0</v>
      </c>
      <c r="H78" s="264">
        <v>0</v>
      </c>
      <c r="I78" s="507">
        <v>0</v>
      </c>
      <c r="J78" s="507"/>
      <c r="K78" s="264">
        <v>0</v>
      </c>
      <c r="L78" s="264">
        <v>0</v>
      </c>
      <c r="M78" s="264">
        <v>969.37</v>
      </c>
      <c r="N78" s="264">
        <v>13054.34</v>
      </c>
      <c r="O78" s="507">
        <v>14023.71</v>
      </c>
      <c r="P78" s="507"/>
      <c r="Q78" s="507"/>
      <c r="R78" s="264">
        <v>1057.94</v>
      </c>
      <c r="S78" s="264">
        <v>15081.65</v>
      </c>
      <c r="T78" s="265">
        <v>-15081.65</v>
      </c>
      <c r="U78" s="279"/>
    </row>
    <row r="79" spans="2:21" ht="15" customHeight="1" hidden="1">
      <c r="B79" s="263" t="s">
        <v>767</v>
      </c>
      <c r="C79" s="506" t="s">
        <v>768</v>
      </c>
      <c r="D79" s="506"/>
      <c r="E79" s="506"/>
      <c r="F79" s="506"/>
      <c r="G79" s="264">
        <v>0</v>
      </c>
      <c r="H79" s="264">
        <v>0</v>
      </c>
      <c r="I79" s="507">
        <v>0</v>
      </c>
      <c r="J79" s="507"/>
      <c r="K79" s="264">
        <v>0</v>
      </c>
      <c r="L79" s="264">
        <v>0</v>
      </c>
      <c r="M79" s="264">
        <v>0</v>
      </c>
      <c r="N79" s="264">
        <v>-13148.45</v>
      </c>
      <c r="O79" s="507">
        <v>-13148.45</v>
      </c>
      <c r="P79" s="507"/>
      <c r="Q79" s="507"/>
      <c r="R79" s="264">
        <v>13148.45</v>
      </c>
      <c r="S79" s="264">
        <v>0</v>
      </c>
      <c r="T79" s="265">
        <v>0</v>
      </c>
      <c r="U79" s="279"/>
    </row>
    <row r="80" spans="2:21" ht="15" customHeight="1" hidden="1">
      <c r="B80" s="263" t="s">
        <v>1088</v>
      </c>
      <c r="C80" s="506" t="s">
        <v>1089</v>
      </c>
      <c r="D80" s="506"/>
      <c r="E80" s="506"/>
      <c r="F80" s="506"/>
      <c r="G80" s="264">
        <v>0</v>
      </c>
      <c r="H80" s="264">
        <v>0</v>
      </c>
      <c r="I80" s="507">
        <v>0</v>
      </c>
      <c r="J80" s="507"/>
      <c r="K80" s="264">
        <v>0</v>
      </c>
      <c r="L80" s="264">
        <v>0</v>
      </c>
      <c r="M80" s="264">
        <v>1240</v>
      </c>
      <c r="N80" s="264">
        <v>-3640</v>
      </c>
      <c r="O80" s="507">
        <v>-2400</v>
      </c>
      <c r="P80" s="507"/>
      <c r="Q80" s="507"/>
      <c r="R80" s="264">
        <v>2400</v>
      </c>
      <c r="S80" s="264">
        <v>0</v>
      </c>
      <c r="T80" s="265">
        <v>0</v>
      </c>
      <c r="U80" s="279"/>
    </row>
    <row r="81" spans="2:21" ht="15" customHeight="1" hidden="1">
      <c r="B81" s="263" t="s">
        <v>769</v>
      </c>
      <c r="C81" s="506" t="s">
        <v>770</v>
      </c>
      <c r="D81" s="506"/>
      <c r="E81" s="506"/>
      <c r="F81" s="506"/>
      <c r="G81" s="264">
        <v>0</v>
      </c>
      <c r="H81" s="264">
        <v>0</v>
      </c>
      <c r="I81" s="507">
        <v>0</v>
      </c>
      <c r="J81" s="507"/>
      <c r="K81" s="264">
        <v>0</v>
      </c>
      <c r="L81" s="264">
        <v>0</v>
      </c>
      <c r="M81" s="264">
        <v>0</v>
      </c>
      <c r="N81" s="264">
        <v>-1323.05</v>
      </c>
      <c r="O81" s="507">
        <v>-1323.05</v>
      </c>
      <c r="P81" s="507"/>
      <c r="Q81" s="507"/>
      <c r="R81" s="264">
        <v>1323.05</v>
      </c>
      <c r="S81" s="264">
        <v>0</v>
      </c>
      <c r="T81" s="265">
        <v>0</v>
      </c>
      <c r="U81" s="279"/>
    </row>
    <row r="82" spans="2:21" ht="15" customHeight="1" hidden="1">
      <c r="B82" s="263" t="s">
        <v>1018</v>
      </c>
      <c r="C82" s="506" t="s">
        <v>1019</v>
      </c>
      <c r="D82" s="506"/>
      <c r="E82" s="506"/>
      <c r="F82" s="506"/>
      <c r="G82" s="264">
        <v>0</v>
      </c>
      <c r="H82" s="264">
        <v>0</v>
      </c>
      <c r="I82" s="507">
        <v>0</v>
      </c>
      <c r="J82" s="507"/>
      <c r="K82" s="264">
        <v>0</v>
      </c>
      <c r="L82" s="264">
        <v>0</v>
      </c>
      <c r="M82" s="264">
        <v>0</v>
      </c>
      <c r="N82" s="264">
        <v>-153.6</v>
      </c>
      <c r="O82" s="507">
        <v>-153.6</v>
      </c>
      <c r="P82" s="507"/>
      <c r="Q82" s="507"/>
      <c r="R82" s="264">
        <v>153.6</v>
      </c>
      <c r="S82" s="264">
        <v>0</v>
      </c>
      <c r="T82" s="265">
        <v>0</v>
      </c>
      <c r="U82" s="279"/>
    </row>
    <row r="83" spans="2:21" ht="15" customHeight="1" hidden="1">
      <c r="B83" s="263" t="s">
        <v>773</v>
      </c>
      <c r="C83" s="506" t="s">
        <v>774</v>
      </c>
      <c r="D83" s="506"/>
      <c r="E83" s="506"/>
      <c r="F83" s="506"/>
      <c r="G83" s="264">
        <v>0</v>
      </c>
      <c r="H83" s="264">
        <v>0</v>
      </c>
      <c r="I83" s="507">
        <v>0</v>
      </c>
      <c r="J83" s="507"/>
      <c r="K83" s="264">
        <v>0</v>
      </c>
      <c r="L83" s="264">
        <v>0</v>
      </c>
      <c r="M83" s="264">
        <v>0</v>
      </c>
      <c r="N83" s="264">
        <v>0</v>
      </c>
      <c r="O83" s="507">
        <v>0</v>
      </c>
      <c r="P83" s="507"/>
      <c r="Q83" s="507"/>
      <c r="R83" s="264">
        <v>16860</v>
      </c>
      <c r="S83" s="264">
        <v>16860</v>
      </c>
      <c r="T83" s="265">
        <v>-16860</v>
      </c>
      <c r="U83" s="279"/>
    </row>
    <row r="84" spans="2:21" ht="15" customHeight="1" hidden="1">
      <c r="B84" s="263" t="s">
        <v>775</v>
      </c>
      <c r="C84" s="506" t="s">
        <v>776</v>
      </c>
      <c r="D84" s="506"/>
      <c r="E84" s="506"/>
      <c r="F84" s="506"/>
      <c r="G84" s="264">
        <v>0</v>
      </c>
      <c r="H84" s="264">
        <v>0</v>
      </c>
      <c r="I84" s="507">
        <v>0</v>
      </c>
      <c r="J84" s="507"/>
      <c r="K84" s="264">
        <v>0</v>
      </c>
      <c r="L84" s="264">
        <v>0</v>
      </c>
      <c r="M84" s="264">
        <v>5112.9</v>
      </c>
      <c r="N84" s="264">
        <v>158586.52</v>
      </c>
      <c r="O84" s="507">
        <v>163699.42</v>
      </c>
      <c r="P84" s="507"/>
      <c r="Q84" s="507"/>
      <c r="R84" s="264">
        <v>61855.68</v>
      </c>
      <c r="S84" s="264">
        <v>225555.1</v>
      </c>
      <c r="T84" s="265">
        <v>-225555.1</v>
      </c>
      <c r="U84" s="279"/>
    </row>
    <row r="85" spans="2:21" ht="15" customHeight="1" hidden="1">
      <c r="B85" s="263" t="s">
        <v>988</v>
      </c>
      <c r="C85" s="506" t="s">
        <v>752</v>
      </c>
      <c r="D85" s="506"/>
      <c r="E85" s="506"/>
      <c r="F85" s="506"/>
      <c r="G85" s="264">
        <v>0</v>
      </c>
      <c r="H85" s="264">
        <v>0</v>
      </c>
      <c r="I85" s="507">
        <v>0</v>
      </c>
      <c r="J85" s="507"/>
      <c r="K85" s="264">
        <v>0</v>
      </c>
      <c r="L85" s="264">
        <v>0</v>
      </c>
      <c r="M85" s="264">
        <v>5112.9</v>
      </c>
      <c r="N85" s="264">
        <v>-1750</v>
      </c>
      <c r="O85" s="507">
        <v>3362.9</v>
      </c>
      <c r="P85" s="507"/>
      <c r="Q85" s="507"/>
      <c r="R85" s="264">
        <v>1750</v>
      </c>
      <c r="S85" s="264">
        <v>5112.9</v>
      </c>
      <c r="T85" s="265">
        <v>-5112.9</v>
      </c>
      <c r="U85" s="279"/>
    </row>
    <row r="86" spans="2:21" ht="15" customHeight="1" hidden="1">
      <c r="B86" s="263" t="s">
        <v>989</v>
      </c>
      <c r="C86" s="506" t="s">
        <v>990</v>
      </c>
      <c r="D86" s="506"/>
      <c r="E86" s="506"/>
      <c r="F86" s="506"/>
      <c r="G86" s="264">
        <v>0</v>
      </c>
      <c r="H86" s="264">
        <v>0</v>
      </c>
      <c r="I86" s="507">
        <v>0</v>
      </c>
      <c r="J86" s="507"/>
      <c r="K86" s="264">
        <v>0</v>
      </c>
      <c r="L86" s="264">
        <v>0</v>
      </c>
      <c r="M86" s="264">
        <v>0</v>
      </c>
      <c r="N86" s="264">
        <v>-320</v>
      </c>
      <c r="O86" s="507">
        <v>-320</v>
      </c>
      <c r="P86" s="507"/>
      <c r="Q86" s="507"/>
      <c r="R86" s="264">
        <v>320</v>
      </c>
      <c r="S86" s="264">
        <v>0</v>
      </c>
      <c r="T86" s="265">
        <v>0</v>
      </c>
      <c r="U86" s="279"/>
    </row>
    <row r="87" spans="2:21" ht="15" customHeight="1" hidden="1">
      <c r="B87" s="263" t="s">
        <v>777</v>
      </c>
      <c r="C87" s="506" t="s">
        <v>760</v>
      </c>
      <c r="D87" s="506"/>
      <c r="E87" s="506"/>
      <c r="F87" s="506"/>
      <c r="G87" s="264">
        <v>0</v>
      </c>
      <c r="H87" s="264">
        <v>0</v>
      </c>
      <c r="I87" s="507">
        <v>0</v>
      </c>
      <c r="J87" s="507"/>
      <c r="K87" s="264">
        <v>0</v>
      </c>
      <c r="L87" s="264">
        <v>0</v>
      </c>
      <c r="M87" s="264">
        <v>0</v>
      </c>
      <c r="N87" s="264">
        <v>160656.52</v>
      </c>
      <c r="O87" s="507">
        <v>160656.52</v>
      </c>
      <c r="P87" s="507"/>
      <c r="Q87" s="507"/>
      <c r="R87" s="264">
        <v>59785.68</v>
      </c>
      <c r="S87" s="264">
        <v>220442.2</v>
      </c>
      <c r="T87" s="265">
        <v>-220442.2</v>
      </c>
      <c r="U87" s="279"/>
    </row>
    <row r="88" spans="2:21" ht="15" customHeight="1" hidden="1">
      <c r="B88" s="263" t="s">
        <v>778</v>
      </c>
      <c r="C88" s="506" t="s">
        <v>779</v>
      </c>
      <c r="D88" s="506"/>
      <c r="E88" s="506"/>
      <c r="F88" s="506"/>
      <c r="G88" s="264">
        <v>0</v>
      </c>
      <c r="H88" s="264">
        <v>0</v>
      </c>
      <c r="I88" s="507">
        <v>0</v>
      </c>
      <c r="J88" s="507"/>
      <c r="K88" s="264">
        <v>0</v>
      </c>
      <c r="L88" s="264">
        <v>0</v>
      </c>
      <c r="M88" s="264">
        <v>0</v>
      </c>
      <c r="N88" s="264">
        <v>0</v>
      </c>
      <c r="O88" s="507">
        <v>0</v>
      </c>
      <c r="P88" s="507"/>
      <c r="Q88" s="507"/>
      <c r="R88" s="264">
        <v>105</v>
      </c>
      <c r="S88" s="264">
        <v>105</v>
      </c>
      <c r="T88" s="265">
        <v>-105</v>
      </c>
      <c r="U88" s="279"/>
    </row>
    <row r="89" spans="2:21" ht="15" customHeight="1" hidden="1">
      <c r="B89" s="263" t="s">
        <v>780</v>
      </c>
      <c r="C89" s="506" t="s">
        <v>781</v>
      </c>
      <c r="D89" s="506"/>
      <c r="E89" s="506"/>
      <c r="F89" s="506"/>
      <c r="G89" s="264">
        <v>0</v>
      </c>
      <c r="H89" s="264">
        <v>0</v>
      </c>
      <c r="I89" s="507">
        <v>0</v>
      </c>
      <c r="J89" s="507"/>
      <c r="K89" s="264">
        <v>0</v>
      </c>
      <c r="L89" s="264">
        <v>0</v>
      </c>
      <c r="M89" s="264">
        <v>0</v>
      </c>
      <c r="N89" s="264">
        <v>0</v>
      </c>
      <c r="O89" s="507">
        <v>0</v>
      </c>
      <c r="P89" s="507"/>
      <c r="Q89" s="507"/>
      <c r="R89" s="264">
        <v>105</v>
      </c>
      <c r="S89" s="264">
        <v>105</v>
      </c>
      <c r="T89" s="265">
        <v>-105</v>
      </c>
      <c r="U89" s="279"/>
    </row>
    <row r="90" spans="2:21" ht="15" customHeight="1" hidden="1">
      <c r="B90" s="263" t="s">
        <v>991</v>
      </c>
      <c r="C90" s="506" t="s">
        <v>992</v>
      </c>
      <c r="D90" s="506"/>
      <c r="E90" s="506"/>
      <c r="F90" s="506"/>
      <c r="G90" s="264">
        <v>0</v>
      </c>
      <c r="H90" s="264">
        <v>0</v>
      </c>
      <c r="I90" s="507">
        <v>0</v>
      </c>
      <c r="J90" s="507"/>
      <c r="K90" s="264">
        <v>0</v>
      </c>
      <c r="L90" s="264">
        <v>0</v>
      </c>
      <c r="M90" s="264">
        <v>0</v>
      </c>
      <c r="N90" s="264">
        <v>0</v>
      </c>
      <c r="O90" s="507">
        <v>0</v>
      </c>
      <c r="P90" s="507"/>
      <c r="Q90" s="507"/>
      <c r="R90" s="264">
        <v>2218.35</v>
      </c>
      <c r="S90" s="264">
        <v>2218.35</v>
      </c>
      <c r="T90" s="265">
        <v>-2218.35</v>
      </c>
      <c r="U90" s="279"/>
    </row>
    <row r="91" spans="2:21" ht="15" customHeight="1" hidden="1">
      <c r="B91" s="263" t="s">
        <v>993</v>
      </c>
      <c r="C91" s="506" t="s">
        <v>789</v>
      </c>
      <c r="D91" s="506"/>
      <c r="E91" s="506"/>
      <c r="F91" s="506"/>
      <c r="G91" s="264">
        <v>0</v>
      </c>
      <c r="H91" s="264">
        <v>0</v>
      </c>
      <c r="I91" s="507">
        <v>0</v>
      </c>
      <c r="J91" s="507"/>
      <c r="K91" s="264">
        <v>0</v>
      </c>
      <c r="L91" s="264">
        <v>0</v>
      </c>
      <c r="M91" s="264">
        <v>0</v>
      </c>
      <c r="N91" s="264">
        <v>0</v>
      </c>
      <c r="O91" s="507">
        <v>0</v>
      </c>
      <c r="P91" s="507"/>
      <c r="Q91" s="507"/>
      <c r="R91" s="264">
        <v>2218.35</v>
      </c>
      <c r="S91" s="264">
        <v>2218.35</v>
      </c>
      <c r="T91" s="265">
        <v>-2218.35</v>
      </c>
      <c r="U91" s="279"/>
    </row>
    <row r="92" spans="2:21" ht="15" customHeight="1" hidden="1">
      <c r="B92" s="263" t="s">
        <v>782</v>
      </c>
      <c r="C92" s="506" t="s">
        <v>783</v>
      </c>
      <c r="D92" s="506"/>
      <c r="E92" s="506"/>
      <c r="F92" s="506"/>
      <c r="G92" s="264">
        <v>0</v>
      </c>
      <c r="H92" s="264">
        <v>0</v>
      </c>
      <c r="I92" s="507">
        <v>0</v>
      </c>
      <c r="J92" s="507"/>
      <c r="K92" s="264">
        <v>0</v>
      </c>
      <c r="L92" s="264">
        <v>0</v>
      </c>
      <c r="M92" s="264">
        <v>0</v>
      </c>
      <c r="N92" s="264">
        <v>-195</v>
      </c>
      <c r="O92" s="507">
        <v>-195</v>
      </c>
      <c r="P92" s="507"/>
      <c r="Q92" s="507"/>
      <c r="R92" s="264">
        <v>0</v>
      </c>
      <c r="S92" s="264">
        <v>-195</v>
      </c>
      <c r="T92" s="265">
        <v>195</v>
      </c>
      <c r="U92" s="279"/>
    </row>
    <row r="93" spans="2:21" ht="15" customHeight="1" hidden="1">
      <c r="B93" s="263" t="s">
        <v>1044</v>
      </c>
      <c r="C93" s="506" t="s">
        <v>1045</v>
      </c>
      <c r="D93" s="506"/>
      <c r="E93" s="506"/>
      <c r="F93" s="506"/>
      <c r="G93" s="264">
        <v>0</v>
      </c>
      <c r="H93" s="264">
        <v>0</v>
      </c>
      <c r="I93" s="507">
        <v>0</v>
      </c>
      <c r="J93" s="507"/>
      <c r="K93" s="264">
        <v>0</v>
      </c>
      <c r="L93" s="264">
        <v>0</v>
      </c>
      <c r="M93" s="264">
        <v>0</v>
      </c>
      <c r="N93" s="264">
        <v>-195</v>
      </c>
      <c r="O93" s="507">
        <v>-195</v>
      </c>
      <c r="P93" s="507"/>
      <c r="Q93" s="507"/>
      <c r="R93" s="264">
        <v>0</v>
      </c>
      <c r="S93" s="264">
        <v>-195</v>
      </c>
      <c r="T93" s="265">
        <v>195</v>
      </c>
      <c r="U93" s="279"/>
    </row>
    <row r="94" spans="2:21" ht="15" customHeight="1" hidden="1">
      <c r="B94" s="263" t="s">
        <v>786</v>
      </c>
      <c r="C94" s="506" t="s">
        <v>787</v>
      </c>
      <c r="D94" s="506"/>
      <c r="E94" s="506"/>
      <c r="F94" s="506"/>
      <c r="G94" s="264">
        <v>0</v>
      </c>
      <c r="H94" s="264">
        <v>0</v>
      </c>
      <c r="I94" s="507">
        <v>0</v>
      </c>
      <c r="J94" s="507"/>
      <c r="K94" s="264">
        <v>0</v>
      </c>
      <c r="L94" s="264">
        <v>0</v>
      </c>
      <c r="M94" s="264">
        <v>0</v>
      </c>
      <c r="N94" s="264">
        <v>0</v>
      </c>
      <c r="O94" s="507">
        <v>0</v>
      </c>
      <c r="P94" s="507"/>
      <c r="Q94" s="507"/>
      <c r="R94" s="264">
        <v>6140</v>
      </c>
      <c r="S94" s="264">
        <v>6140</v>
      </c>
      <c r="T94" s="265">
        <v>-6140</v>
      </c>
      <c r="U94" s="279"/>
    </row>
    <row r="95" spans="2:21" ht="15" customHeight="1" hidden="1">
      <c r="B95" s="263" t="s">
        <v>994</v>
      </c>
      <c r="C95" s="506" t="s">
        <v>995</v>
      </c>
      <c r="D95" s="506"/>
      <c r="E95" s="506"/>
      <c r="F95" s="506"/>
      <c r="G95" s="264">
        <v>0</v>
      </c>
      <c r="H95" s="264">
        <v>0</v>
      </c>
      <c r="I95" s="507">
        <v>0</v>
      </c>
      <c r="J95" s="507"/>
      <c r="K95" s="264">
        <v>0</v>
      </c>
      <c r="L95" s="264">
        <v>0</v>
      </c>
      <c r="M95" s="264">
        <v>0</v>
      </c>
      <c r="N95" s="264">
        <v>0</v>
      </c>
      <c r="O95" s="507">
        <v>0</v>
      </c>
      <c r="P95" s="507"/>
      <c r="Q95" s="507"/>
      <c r="R95" s="264">
        <v>6140</v>
      </c>
      <c r="S95" s="264">
        <v>6140</v>
      </c>
      <c r="T95" s="265">
        <v>-6140</v>
      </c>
      <c r="U95" s="279"/>
    </row>
    <row r="96" spans="2:21" ht="15" customHeight="1" hidden="1">
      <c r="B96" s="263" t="s">
        <v>794</v>
      </c>
      <c r="C96" s="506" t="s">
        <v>682</v>
      </c>
      <c r="D96" s="506"/>
      <c r="E96" s="506"/>
      <c r="F96" s="506"/>
      <c r="G96" s="264">
        <v>0</v>
      </c>
      <c r="H96" s="264">
        <v>0</v>
      </c>
      <c r="I96" s="507">
        <v>0</v>
      </c>
      <c r="J96" s="507"/>
      <c r="K96" s="264">
        <v>0</v>
      </c>
      <c r="L96" s="264">
        <v>0</v>
      </c>
      <c r="M96" s="264">
        <v>0</v>
      </c>
      <c r="N96" s="264">
        <v>0</v>
      </c>
      <c r="O96" s="507">
        <v>0</v>
      </c>
      <c r="P96" s="507"/>
      <c r="Q96" s="507"/>
      <c r="R96" s="264">
        <v>137</v>
      </c>
      <c r="S96" s="264">
        <v>137</v>
      </c>
      <c r="T96" s="265">
        <v>-137</v>
      </c>
      <c r="U96" s="279"/>
    </row>
    <row r="97" spans="2:21" ht="15" customHeight="1" hidden="1">
      <c r="B97" s="263" t="s">
        <v>795</v>
      </c>
      <c r="C97" s="506" t="s">
        <v>779</v>
      </c>
      <c r="D97" s="506"/>
      <c r="E97" s="506"/>
      <c r="F97" s="506"/>
      <c r="G97" s="264">
        <v>0</v>
      </c>
      <c r="H97" s="264">
        <v>0</v>
      </c>
      <c r="I97" s="507">
        <v>0</v>
      </c>
      <c r="J97" s="507"/>
      <c r="K97" s="264">
        <v>0</v>
      </c>
      <c r="L97" s="264">
        <v>0</v>
      </c>
      <c r="M97" s="264">
        <v>0</v>
      </c>
      <c r="N97" s="264">
        <v>0</v>
      </c>
      <c r="O97" s="507">
        <v>0</v>
      </c>
      <c r="P97" s="507"/>
      <c r="Q97" s="507"/>
      <c r="R97" s="264">
        <v>137</v>
      </c>
      <c r="S97" s="264">
        <v>137</v>
      </c>
      <c r="T97" s="265">
        <v>-137</v>
      </c>
      <c r="U97" s="279"/>
    </row>
    <row r="98" spans="2:21" ht="15" customHeight="1" hidden="1">
      <c r="B98" s="263" t="s">
        <v>796</v>
      </c>
      <c r="C98" s="506" t="s">
        <v>797</v>
      </c>
      <c r="D98" s="506"/>
      <c r="E98" s="506"/>
      <c r="F98" s="506"/>
      <c r="G98" s="264">
        <v>0</v>
      </c>
      <c r="H98" s="264">
        <v>0</v>
      </c>
      <c r="I98" s="507">
        <v>0</v>
      </c>
      <c r="J98" s="507"/>
      <c r="K98" s="264">
        <v>0</v>
      </c>
      <c r="L98" s="264">
        <v>0</v>
      </c>
      <c r="M98" s="264">
        <v>0</v>
      </c>
      <c r="N98" s="264">
        <v>0</v>
      </c>
      <c r="O98" s="507">
        <v>0</v>
      </c>
      <c r="P98" s="507"/>
      <c r="Q98" s="507"/>
      <c r="R98" s="264">
        <v>137</v>
      </c>
      <c r="S98" s="264">
        <v>137</v>
      </c>
      <c r="T98" s="265">
        <v>-137</v>
      </c>
      <c r="U98" s="279"/>
    </row>
    <row r="99" spans="2:21" ht="15" customHeight="1" hidden="1">
      <c r="B99" s="263" t="s">
        <v>798</v>
      </c>
      <c r="C99" s="506" t="s">
        <v>799</v>
      </c>
      <c r="D99" s="506"/>
      <c r="E99" s="506"/>
      <c r="F99" s="506"/>
      <c r="G99" s="264">
        <v>2840000</v>
      </c>
      <c r="H99" s="264">
        <v>0</v>
      </c>
      <c r="I99" s="507">
        <v>0</v>
      </c>
      <c r="J99" s="507"/>
      <c r="K99" s="264">
        <v>0</v>
      </c>
      <c r="L99" s="264">
        <v>2840000</v>
      </c>
      <c r="M99" s="264">
        <v>-1160</v>
      </c>
      <c r="N99" s="264">
        <v>0</v>
      </c>
      <c r="O99" s="507">
        <v>-1160</v>
      </c>
      <c r="P99" s="507"/>
      <c r="Q99" s="507"/>
      <c r="R99" s="264">
        <v>1160</v>
      </c>
      <c r="S99" s="264">
        <v>0</v>
      </c>
      <c r="T99" s="265">
        <v>2840000</v>
      </c>
      <c r="U99" s="279"/>
    </row>
    <row r="100" spans="2:21" ht="15" customHeight="1" hidden="1">
      <c r="B100" s="263" t="s">
        <v>800</v>
      </c>
      <c r="C100" s="506" t="s">
        <v>801</v>
      </c>
      <c r="D100" s="506"/>
      <c r="E100" s="506"/>
      <c r="F100" s="506"/>
      <c r="G100" s="264">
        <v>2830000</v>
      </c>
      <c r="H100" s="264">
        <v>0</v>
      </c>
      <c r="I100" s="507">
        <v>0</v>
      </c>
      <c r="J100" s="507"/>
      <c r="K100" s="264">
        <v>0</v>
      </c>
      <c r="L100" s="264">
        <v>2830000</v>
      </c>
      <c r="M100" s="264">
        <v>-1160</v>
      </c>
      <c r="N100" s="264">
        <v>0</v>
      </c>
      <c r="O100" s="507">
        <v>-1160</v>
      </c>
      <c r="P100" s="507"/>
      <c r="Q100" s="507"/>
      <c r="R100" s="264">
        <v>1160</v>
      </c>
      <c r="S100" s="264">
        <v>0</v>
      </c>
      <c r="T100" s="265">
        <v>2830000</v>
      </c>
      <c r="U100" s="279"/>
    </row>
    <row r="101" spans="2:21" ht="15" customHeight="1" hidden="1">
      <c r="B101" s="263" t="s">
        <v>1005</v>
      </c>
      <c r="C101" s="506" t="s">
        <v>654</v>
      </c>
      <c r="D101" s="506"/>
      <c r="E101" s="506"/>
      <c r="F101" s="506"/>
      <c r="G101" s="264">
        <v>0</v>
      </c>
      <c r="H101" s="264">
        <v>0</v>
      </c>
      <c r="I101" s="507">
        <v>0</v>
      </c>
      <c r="J101" s="507"/>
      <c r="K101" s="264">
        <v>0</v>
      </c>
      <c r="L101" s="264">
        <v>0</v>
      </c>
      <c r="M101" s="264">
        <v>-1160</v>
      </c>
      <c r="N101" s="264">
        <v>0</v>
      </c>
      <c r="O101" s="507">
        <v>-1160</v>
      </c>
      <c r="P101" s="507"/>
      <c r="Q101" s="507"/>
      <c r="R101" s="264">
        <v>1160</v>
      </c>
      <c r="S101" s="264">
        <v>0</v>
      </c>
      <c r="T101" s="265">
        <v>0</v>
      </c>
      <c r="U101" s="279"/>
    </row>
    <row r="102" spans="2:21" ht="15" customHeight="1" hidden="1">
      <c r="B102" s="263" t="s">
        <v>1006</v>
      </c>
      <c r="C102" s="506" t="s">
        <v>1007</v>
      </c>
      <c r="D102" s="506"/>
      <c r="E102" s="506"/>
      <c r="F102" s="506"/>
      <c r="G102" s="264">
        <v>0</v>
      </c>
      <c r="H102" s="264">
        <v>0</v>
      </c>
      <c r="I102" s="507">
        <v>0</v>
      </c>
      <c r="J102" s="507"/>
      <c r="K102" s="264">
        <v>0</v>
      </c>
      <c r="L102" s="264">
        <v>0</v>
      </c>
      <c r="M102" s="264">
        <v>-1160</v>
      </c>
      <c r="N102" s="264">
        <v>0</v>
      </c>
      <c r="O102" s="507">
        <v>-1160</v>
      </c>
      <c r="P102" s="507"/>
      <c r="Q102" s="507"/>
      <c r="R102" s="264">
        <v>1160</v>
      </c>
      <c r="S102" s="264">
        <v>0</v>
      </c>
      <c r="T102" s="265">
        <v>0</v>
      </c>
      <c r="U102" s="279"/>
    </row>
    <row r="103" spans="2:21" ht="15" customHeight="1" hidden="1">
      <c r="B103" s="263" t="s">
        <v>1050</v>
      </c>
      <c r="C103" s="506" t="s">
        <v>1051</v>
      </c>
      <c r="D103" s="506"/>
      <c r="E103" s="506"/>
      <c r="F103" s="506"/>
      <c r="G103" s="264">
        <v>0</v>
      </c>
      <c r="H103" s="264">
        <v>0</v>
      </c>
      <c r="I103" s="507">
        <v>0</v>
      </c>
      <c r="J103" s="507"/>
      <c r="K103" s="264">
        <v>0</v>
      </c>
      <c r="L103" s="264">
        <v>0</v>
      </c>
      <c r="M103" s="264">
        <v>-1160</v>
      </c>
      <c r="N103" s="264">
        <v>0</v>
      </c>
      <c r="O103" s="507">
        <v>-1160</v>
      </c>
      <c r="P103" s="507"/>
      <c r="Q103" s="507"/>
      <c r="R103" s="264">
        <v>1160</v>
      </c>
      <c r="S103" s="264">
        <v>0</v>
      </c>
      <c r="T103" s="265">
        <v>0</v>
      </c>
      <c r="U103" s="279"/>
    </row>
    <row r="104" spans="2:21" ht="15" customHeight="1" hidden="1">
      <c r="B104" s="263" t="s">
        <v>802</v>
      </c>
      <c r="C104" s="506" t="s">
        <v>803</v>
      </c>
      <c r="D104" s="506"/>
      <c r="E104" s="506"/>
      <c r="F104" s="506"/>
      <c r="G104" s="264">
        <v>10000</v>
      </c>
      <c r="H104" s="264">
        <v>0</v>
      </c>
      <c r="I104" s="507">
        <v>0</v>
      </c>
      <c r="J104" s="507"/>
      <c r="K104" s="264">
        <v>0</v>
      </c>
      <c r="L104" s="264">
        <v>10000</v>
      </c>
      <c r="M104" s="264">
        <v>0</v>
      </c>
      <c r="N104" s="264">
        <v>0</v>
      </c>
      <c r="O104" s="507">
        <v>0</v>
      </c>
      <c r="P104" s="507"/>
      <c r="Q104" s="507"/>
      <c r="R104" s="264">
        <v>0</v>
      </c>
      <c r="S104" s="264">
        <v>0</v>
      </c>
      <c r="T104" s="265">
        <v>10000</v>
      </c>
      <c r="U104" s="279"/>
    </row>
    <row r="105" spans="2:21" ht="15" customHeight="1" hidden="1">
      <c r="B105" s="320"/>
      <c r="C105" s="506" t="s">
        <v>804</v>
      </c>
      <c r="D105" s="506"/>
      <c r="E105" s="506"/>
      <c r="F105" s="506"/>
      <c r="G105" s="264">
        <v>153311000</v>
      </c>
      <c r="H105" s="264">
        <v>0</v>
      </c>
      <c r="I105" s="507">
        <v>0</v>
      </c>
      <c r="J105" s="507"/>
      <c r="K105" s="264">
        <v>0</v>
      </c>
      <c r="L105" s="264">
        <v>153311000</v>
      </c>
      <c r="M105" s="264">
        <v>10425.94</v>
      </c>
      <c r="N105" s="264">
        <v>123775.31</v>
      </c>
      <c r="O105" s="507">
        <v>134201.25</v>
      </c>
      <c r="P105" s="507"/>
      <c r="Q105" s="507"/>
      <c r="R105" s="264">
        <v>5536474.35</v>
      </c>
      <c r="S105" s="264">
        <v>5670675.6</v>
      </c>
      <c r="T105" s="265">
        <v>147640324.4</v>
      </c>
      <c r="U105" s="279"/>
    </row>
    <row r="106" spans="2:21" ht="15.75" customHeight="1" hidden="1">
      <c r="B106" s="312"/>
      <c r="C106" s="540" t="s">
        <v>805</v>
      </c>
      <c r="D106" s="540"/>
      <c r="E106" s="540"/>
      <c r="F106" s="540"/>
      <c r="G106" s="282">
        <v>153311000</v>
      </c>
      <c r="H106" s="282">
        <v>0</v>
      </c>
      <c r="I106" s="517">
        <v>0</v>
      </c>
      <c r="J106" s="517"/>
      <c r="K106" s="282">
        <v>0</v>
      </c>
      <c r="L106" s="282">
        <v>153311000</v>
      </c>
      <c r="M106" s="282">
        <v>10425.94</v>
      </c>
      <c r="N106" s="282">
        <v>123775.31</v>
      </c>
      <c r="O106" s="517">
        <v>134201.25</v>
      </c>
      <c r="P106" s="517"/>
      <c r="Q106" s="517"/>
      <c r="R106" s="282">
        <v>5536474.35</v>
      </c>
      <c r="S106" s="282">
        <v>5670675.6</v>
      </c>
      <c r="T106" s="283">
        <v>147640324.4</v>
      </c>
      <c r="U106" s="284"/>
    </row>
    <row r="107" spans="2:20" ht="15" customHeight="1" hidden="1">
      <c r="B107" s="492" t="s">
        <v>806</v>
      </c>
      <c r="C107" s="492"/>
      <c r="D107" s="492"/>
      <c r="E107" s="492"/>
      <c r="F107" s="492"/>
      <c r="G107" s="492"/>
      <c r="H107" s="492"/>
      <c r="I107" s="492"/>
      <c r="J107" s="492"/>
      <c r="K107" s="492"/>
      <c r="L107" s="492"/>
      <c r="M107" s="492"/>
      <c r="N107" s="492"/>
      <c r="O107" s="492"/>
      <c r="P107" s="492"/>
      <c r="Q107" s="492"/>
      <c r="R107" s="492"/>
      <c r="S107" s="492"/>
      <c r="T107" s="492"/>
    </row>
  </sheetData>
  <sheetProtection selectLockedCells="1" selectUnlockedCells="1"/>
  <mergeCells count="312">
    <mergeCell ref="B107:T107"/>
    <mergeCell ref="C105:F105"/>
    <mergeCell ref="I105:J105"/>
    <mergeCell ref="O105:Q105"/>
    <mergeCell ref="C106:F106"/>
    <mergeCell ref="I106:J106"/>
    <mergeCell ref="O106:Q106"/>
    <mergeCell ref="C103:F103"/>
    <mergeCell ref="I103:J103"/>
    <mergeCell ref="O103:Q103"/>
    <mergeCell ref="C104:F104"/>
    <mergeCell ref="I104:J104"/>
    <mergeCell ref="O104:Q104"/>
    <mergeCell ref="C101:F101"/>
    <mergeCell ref="I101:J101"/>
    <mergeCell ref="O101:Q101"/>
    <mergeCell ref="C102:F102"/>
    <mergeCell ref="I102:J102"/>
    <mergeCell ref="O102:Q102"/>
    <mergeCell ref="C99:F99"/>
    <mergeCell ref="I99:J99"/>
    <mergeCell ref="O99:Q99"/>
    <mergeCell ref="C100:F100"/>
    <mergeCell ref="I100:J100"/>
    <mergeCell ref="O100:Q100"/>
    <mergeCell ref="C97:F97"/>
    <mergeCell ref="I97:J97"/>
    <mergeCell ref="O97:Q97"/>
    <mergeCell ref="C98:F98"/>
    <mergeCell ref="I98:J98"/>
    <mergeCell ref="O98:Q98"/>
    <mergeCell ref="C95:F95"/>
    <mergeCell ref="I95:J95"/>
    <mergeCell ref="O95:Q95"/>
    <mergeCell ref="C96:F96"/>
    <mergeCell ref="I96:J96"/>
    <mergeCell ref="O96:Q96"/>
    <mergeCell ref="C93:F93"/>
    <mergeCell ref="I93:J93"/>
    <mergeCell ref="O93:Q93"/>
    <mergeCell ref="C94:F94"/>
    <mergeCell ref="I94:J94"/>
    <mergeCell ref="O94:Q94"/>
    <mergeCell ref="C91:F91"/>
    <mergeCell ref="I91:J91"/>
    <mergeCell ref="O91:Q91"/>
    <mergeCell ref="C92:F92"/>
    <mergeCell ref="I92:J92"/>
    <mergeCell ref="O92:Q92"/>
    <mergeCell ref="C89:F89"/>
    <mergeCell ref="I89:J89"/>
    <mergeCell ref="O89:Q89"/>
    <mergeCell ref="C90:F90"/>
    <mergeCell ref="I90:J90"/>
    <mergeCell ref="O90:Q90"/>
    <mergeCell ref="C87:F87"/>
    <mergeCell ref="I87:J87"/>
    <mergeCell ref="O87:Q87"/>
    <mergeCell ref="C88:F88"/>
    <mergeCell ref="I88:J88"/>
    <mergeCell ref="O88:Q88"/>
    <mergeCell ref="C85:F85"/>
    <mergeCell ref="I85:J85"/>
    <mergeCell ref="O85:Q85"/>
    <mergeCell ref="C86:F86"/>
    <mergeCell ref="I86:J86"/>
    <mergeCell ref="O86:Q86"/>
    <mergeCell ref="C83:F83"/>
    <mergeCell ref="I83:J83"/>
    <mergeCell ref="O83:Q83"/>
    <mergeCell ref="C84:F84"/>
    <mergeCell ref="I84:J84"/>
    <mergeCell ref="O84:Q84"/>
    <mergeCell ref="C81:F81"/>
    <mergeCell ref="I81:J81"/>
    <mergeCell ref="O81:Q81"/>
    <mergeCell ref="C82:F82"/>
    <mergeCell ref="I82:J82"/>
    <mergeCell ref="O82:Q82"/>
    <mergeCell ref="C79:F79"/>
    <mergeCell ref="I79:J79"/>
    <mergeCell ref="O79:Q79"/>
    <mergeCell ref="C80:F80"/>
    <mergeCell ref="I80:J80"/>
    <mergeCell ref="O80:Q80"/>
    <mergeCell ref="C77:F77"/>
    <mergeCell ref="I77:J77"/>
    <mergeCell ref="O77:Q77"/>
    <mergeCell ref="C78:F78"/>
    <mergeCell ref="I78:J78"/>
    <mergeCell ref="O78:Q78"/>
    <mergeCell ref="C75:F75"/>
    <mergeCell ref="I75:J75"/>
    <mergeCell ref="O75:Q75"/>
    <mergeCell ref="C76:F76"/>
    <mergeCell ref="I76:J76"/>
    <mergeCell ref="O76:Q76"/>
    <mergeCell ref="C73:F73"/>
    <mergeCell ref="I73:J73"/>
    <mergeCell ref="O73:Q73"/>
    <mergeCell ref="C74:F74"/>
    <mergeCell ref="I74:J74"/>
    <mergeCell ref="O74:Q74"/>
    <mergeCell ref="C71:F71"/>
    <mergeCell ref="I71:J71"/>
    <mergeCell ref="O71:Q71"/>
    <mergeCell ref="C72:F72"/>
    <mergeCell ref="I72:J72"/>
    <mergeCell ref="O72:Q72"/>
    <mergeCell ref="C69:F69"/>
    <mergeCell ref="I69:J69"/>
    <mergeCell ref="O69:Q69"/>
    <mergeCell ref="C70:F70"/>
    <mergeCell ref="I70:J70"/>
    <mergeCell ref="O70:Q70"/>
    <mergeCell ref="C67:F67"/>
    <mergeCell ref="I67:J67"/>
    <mergeCell ref="O67:Q67"/>
    <mergeCell ref="C68:F68"/>
    <mergeCell ref="I68:J68"/>
    <mergeCell ref="O68:Q68"/>
    <mergeCell ref="C65:F65"/>
    <mergeCell ref="I65:J65"/>
    <mergeCell ref="O65:Q65"/>
    <mergeCell ref="C66:F66"/>
    <mergeCell ref="I66:J66"/>
    <mergeCell ref="O66:Q66"/>
    <mergeCell ref="C63:F63"/>
    <mergeCell ref="I63:J63"/>
    <mergeCell ref="O63:Q63"/>
    <mergeCell ref="C64:F64"/>
    <mergeCell ref="I64:J64"/>
    <mergeCell ref="O64:Q64"/>
    <mergeCell ref="C61:F61"/>
    <mergeCell ref="I61:J61"/>
    <mergeCell ref="O61:Q61"/>
    <mergeCell ref="C62:F62"/>
    <mergeCell ref="I62:J62"/>
    <mergeCell ref="O62:Q62"/>
    <mergeCell ref="C59:F59"/>
    <mergeCell ref="I59:J59"/>
    <mergeCell ref="O59:Q59"/>
    <mergeCell ref="C60:F60"/>
    <mergeCell ref="I60:J60"/>
    <mergeCell ref="O60:Q60"/>
    <mergeCell ref="C57:F57"/>
    <mergeCell ref="I57:J57"/>
    <mergeCell ref="O57:Q57"/>
    <mergeCell ref="C58:F58"/>
    <mergeCell ref="I58:J58"/>
    <mergeCell ref="O58:Q58"/>
    <mergeCell ref="C55:F55"/>
    <mergeCell ref="I55:J55"/>
    <mergeCell ref="O55:Q55"/>
    <mergeCell ref="C56:F56"/>
    <mergeCell ref="I56:J56"/>
    <mergeCell ref="O56:Q56"/>
    <mergeCell ref="C53:F53"/>
    <mergeCell ref="I53:J53"/>
    <mergeCell ref="O53:Q53"/>
    <mergeCell ref="C54:F54"/>
    <mergeCell ref="I54:J54"/>
    <mergeCell ref="O54:Q54"/>
    <mergeCell ref="C51:F51"/>
    <mergeCell ref="I51:J51"/>
    <mergeCell ref="O51:Q51"/>
    <mergeCell ref="C52:F52"/>
    <mergeCell ref="I52:J52"/>
    <mergeCell ref="O52:Q52"/>
    <mergeCell ref="C49:F49"/>
    <mergeCell ref="I49:J49"/>
    <mergeCell ref="O49:Q49"/>
    <mergeCell ref="C50:F50"/>
    <mergeCell ref="I50:J50"/>
    <mergeCell ref="O50:Q50"/>
    <mergeCell ref="C47:F47"/>
    <mergeCell ref="I47:J47"/>
    <mergeCell ref="O47:Q47"/>
    <mergeCell ref="C48:F48"/>
    <mergeCell ref="I48:J48"/>
    <mergeCell ref="O48:Q48"/>
    <mergeCell ref="C45:F45"/>
    <mergeCell ref="I45:J45"/>
    <mergeCell ref="O45:Q45"/>
    <mergeCell ref="C46:F46"/>
    <mergeCell ref="I46:J46"/>
    <mergeCell ref="O46:Q46"/>
    <mergeCell ref="C43:F43"/>
    <mergeCell ref="I43:J43"/>
    <mergeCell ref="O43:Q43"/>
    <mergeCell ref="C44:F44"/>
    <mergeCell ref="I44:J44"/>
    <mergeCell ref="O44:Q44"/>
    <mergeCell ref="C41:F41"/>
    <mergeCell ref="I41:J41"/>
    <mergeCell ref="O41:Q41"/>
    <mergeCell ref="C42:F42"/>
    <mergeCell ref="I42:J42"/>
    <mergeCell ref="O42:Q42"/>
    <mergeCell ref="C39:F39"/>
    <mergeCell ref="I39:J39"/>
    <mergeCell ref="O39:Q39"/>
    <mergeCell ref="C40:F40"/>
    <mergeCell ref="I40:J40"/>
    <mergeCell ref="O40:Q40"/>
    <mergeCell ref="C37:F37"/>
    <mergeCell ref="I37:J37"/>
    <mergeCell ref="O37:Q37"/>
    <mergeCell ref="C38:F38"/>
    <mergeCell ref="I38:J38"/>
    <mergeCell ref="O38:Q38"/>
    <mergeCell ref="C35:F35"/>
    <mergeCell ref="I35:J35"/>
    <mergeCell ref="O35:Q35"/>
    <mergeCell ref="C36:F36"/>
    <mergeCell ref="I36:J36"/>
    <mergeCell ref="O36:Q36"/>
    <mergeCell ref="C33:F33"/>
    <mergeCell ref="I33:J33"/>
    <mergeCell ref="O33:Q33"/>
    <mergeCell ref="C34:F34"/>
    <mergeCell ref="I34:J34"/>
    <mergeCell ref="O34:Q34"/>
    <mergeCell ref="C31:F31"/>
    <mergeCell ref="I31:J31"/>
    <mergeCell ref="O31:Q31"/>
    <mergeCell ref="C32:F32"/>
    <mergeCell ref="I32:J32"/>
    <mergeCell ref="O32:Q32"/>
    <mergeCell ref="C29:F29"/>
    <mergeCell ref="I29:J29"/>
    <mergeCell ref="O29:Q29"/>
    <mergeCell ref="C30:F30"/>
    <mergeCell ref="I30:J30"/>
    <mergeCell ref="O30:Q30"/>
    <mergeCell ref="C27:F27"/>
    <mergeCell ref="I27:J27"/>
    <mergeCell ref="O27:Q27"/>
    <mergeCell ref="C28:F28"/>
    <mergeCell ref="I28:J28"/>
    <mergeCell ref="O28:Q28"/>
    <mergeCell ref="C25:F25"/>
    <mergeCell ref="I25:J25"/>
    <mergeCell ref="O25:Q25"/>
    <mergeCell ref="C26:F26"/>
    <mergeCell ref="I26:J26"/>
    <mergeCell ref="O26:Q26"/>
    <mergeCell ref="C23:F23"/>
    <mergeCell ref="I23:J23"/>
    <mergeCell ref="O23:Q23"/>
    <mergeCell ref="C24:F24"/>
    <mergeCell ref="I24:J24"/>
    <mergeCell ref="O24:Q24"/>
    <mergeCell ref="C21:F21"/>
    <mergeCell ref="I21:J21"/>
    <mergeCell ref="O21:Q21"/>
    <mergeCell ref="C22:F22"/>
    <mergeCell ref="I22:J22"/>
    <mergeCell ref="O22:Q22"/>
    <mergeCell ref="C19:F19"/>
    <mergeCell ref="I19:J19"/>
    <mergeCell ref="O19:Q19"/>
    <mergeCell ref="C20:F20"/>
    <mergeCell ref="I20:J20"/>
    <mergeCell ref="O20:Q20"/>
    <mergeCell ref="C17:F17"/>
    <mergeCell ref="I17:J17"/>
    <mergeCell ref="O17:Q17"/>
    <mergeCell ref="C18:F18"/>
    <mergeCell ref="I18:J18"/>
    <mergeCell ref="O18:Q18"/>
    <mergeCell ref="C15:F15"/>
    <mergeCell ref="I15:J15"/>
    <mergeCell ref="O15:Q15"/>
    <mergeCell ref="C16:F16"/>
    <mergeCell ref="I16:J16"/>
    <mergeCell ref="O16:Q16"/>
    <mergeCell ref="C13:F13"/>
    <mergeCell ref="I13:J13"/>
    <mergeCell ref="O13:Q13"/>
    <mergeCell ref="C14:F14"/>
    <mergeCell ref="I14:J14"/>
    <mergeCell ref="O14:Q14"/>
    <mergeCell ref="C11:F11"/>
    <mergeCell ref="I11:J11"/>
    <mergeCell ref="O11:Q11"/>
    <mergeCell ref="C12:F12"/>
    <mergeCell ref="I12:J12"/>
    <mergeCell ref="O12:Q12"/>
    <mergeCell ref="R8:R9"/>
    <mergeCell ref="S8:S9"/>
    <mergeCell ref="I9:J9"/>
    <mergeCell ref="O9:Q9"/>
    <mergeCell ref="C10:F10"/>
    <mergeCell ref="I10:J10"/>
    <mergeCell ref="O10:Q10"/>
    <mergeCell ref="B7:B9"/>
    <mergeCell ref="C7:F9"/>
    <mergeCell ref="G7:L7"/>
    <mergeCell ref="M7:S7"/>
    <mergeCell ref="T7:T9"/>
    <mergeCell ref="U7:U9"/>
    <mergeCell ref="G8:J8"/>
    <mergeCell ref="K8:K9"/>
    <mergeCell ref="L8:L9"/>
    <mergeCell ref="M8:Q8"/>
    <mergeCell ref="B2:U2"/>
    <mergeCell ref="B3:U3"/>
    <mergeCell ref="B5:C5"/>
    <mergeCell ref="D5:U5"/>
    <mergeCell ref="B6:I6"/>
    <mergeCell ref="J6:U6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1"/>
  </sheetPr>
  <dimension ref="B1:T26"/>
  <sheetViews>
    <sheetView zoomScalePageLayoutView="0" workbookViewId="0" topLeftCell="A1">
      <selection activeCell="F26" sqref="F26"/>
    </sheetView>
  </sheetViews>
  <sheetFormatPr defaultColWidth="8.7109375" defaultRowHeight="15" customHeight="1"/>
  <cols>
    <col min="1" max="1" width="3.00390625" style="4" customWidth="1"/>
    <col min="2" max="2" width="10.7109375" style="4" customWidth="1"/>
    <col min="3" max="3" width="0.13671875" style="4" customWidth="1"/>
    <col min="4" max="4" width="2.28125" style="4" customWidth="1"/>
    <col min="5" max="5" width="1.28515625" style="4" customWidth="1"/>
    <col min="6" max="6" width="60.7109375" style="4" customWidth="1"/>
    <col min="7" max="8" width="8.7109375" style="4" hidden="1" customWidth="1"/>
    <col min="9" max="9" width="14.57421875" style="4" hidden="1" customWidth="1"/>
    <col min="10" max="10" width="2.28125" style="4" hidden="1" customWidth="1"/>
    <col min="11" max="11" width="7.7109375" style="4" hidden="1" customWidth="1"/>
    <col min="12" max="14" width="8.7109375" style="4" hidden="1" customWidth="1"/>
    <col min="15" max="15" width="8.28125" style="4" hidden="1" customWidth="1"/>
    <col min="16" max="16" width="0.9921875" style="4" hidden="1" customWidth="1"/>
    <col min="17" max="17" width="7.7109375" style="4" hidden="1" customWidth="1"/>
    <col min="18" max="18" width="45.7109375" style="4" customWidth="1"/>
    <col min="19" max="19" width="8.7109375" style="4" hidden="1" customWidth="1"/>
    <col min="20" max="20" width="24.7109375" style="4" customWidth="1"/>
    <col min="21" max="16384" width="8.7109375" style="4" customWidth="1"/>
  </cols>
  <sheetData>
    <row r="1" spans="2:19" ht="15" customHeight="1">
      <c r="B1" s="150"/>
      <c r="C1" s="150"/>
      <c r="D1" s="150"/>
      <c r="E1" s="150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0"/>
      <c r="Q1" s="150"/>
      <c r="R1" s="150"/>
      <c r="S1" s="150"/>
    </row>
    <row r="2" spans="2:20" ht="24" customHeight="1">
      <c r="B2" s="421" t="s">
        <v>636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</row>
    <row r="3" spans="2:20" ht="42" customHeight="1">
      <c r="B3" s="518" t="s">
        <v>807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</row>
    <row r="4" spans="2:19" ht="8.25" customHeight="1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</row>
    <row r="5" spans="2:20" ht="15.75" customHeight="1">
      <c r="B5" s="519" t="s">
        <v>808</v>
      </c>
      <c r="C5" s="519"/>
      <c r="D5" s="520" t="s">
        <v>1099</v>
      </c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  <c r="Q5" s="520"/>
      <c r="R5" s="520"/>
      <c r="S5" s="520"/>
      <c r="T5" s="520"/>
    </row>
    <row r="6" spans="2:20" ht="31.5" customHeight="1">
      <c r="B6" s="519" t="s">
        <v>810</v>
      </c>
      <c r="C6" s="519"/>
      <c r="D6" s="519"/>
      <c r="E6" s="519"/>
      <c r="F6" s="519"/>
      <c r="G6" s="519"/>
      <c r="H6" s="519"/>
      <c r="I6" s="519"/>
      <c r="J6" s="519"/>
      <c r="K6" s="519" t="s">
        <v>810</v>
      </c>
      <c r="L6" s="519"/>
      <c r="M6" s="519"/>
      <c r="N6" s="519"/>
      <c r="O6" s="519"/>
      <c r="P6" s="519"/>
      <c r="Q6" s="519"/>
      <c r="R6" s="519"/>
      <c r="S6" s="519"/>
      <c r="T6" s="519"/>
    </row>
    <row r="7" spans="2:20" ht="14.25" customHeight="1">
      <c r="B7" s="521" t="s">
        <v>641</v>
      </c>
      <c r="C7" s="521" t="s">
        <v>642</v>
      </c>
      <c r="D7" s="521"/>
      <c r="E7" s="521"/>
      <c r="F7" s="521"/>
      <c r="G7" s="521" t="s">
        <v>643</v>
      </c>
      <c r="H7" s="521"/>
      <c r="I7" s="521"/>
      <c r="J7" s="521"/>
      <c r="K7" s="521"/>
      <c r="L7" s="521"/>
      <c r="M7" s="521" t="s">
        <v>644</v>
      </c>
      <c r="N7" s="521"/>
      <c r="O7" s="521"/>
      <c r="P7" s="521"/>
      <c r="Q7" s="521"/>
      <c r="R7" s="521"/>
      <c r="S7" s="521" t="s">
        <v>645</v>
      </c>
      <c r="T7" s="521" t="s">
        <v>10</v>
      </c>
    </row>
    <row r="8" spans="2:20" ht="15" customHeight="1">
      <c r="B8" s="521"/>
      <c r="C8" s="521"/>
      <c r="D8" s="521"/>
      <c r="E8" s="521"/>
      <c r="F8" s="521"/>
      <c r="G8" s="521" t="s">
        <v>646</v>
      </c>
      <c r="H8" s="521"/>
      <c r="I8" s="521"/>
      <c r="J8" s="522" t="s">
        <v>811</v>
      </c>
      <c r="K8" s="522"/>
      <c r="L8" s="521" t="s">
        <v>648</v>
      </c>
      <c r="M8" s="521" t="s">
        <v>649</v>
      </c>
      <c r="N8" s="521"/>
      <c r="O8" s="521"/>
      <c r="P8" s="521" t="s">
        <v>650</v>
      </c>
      <c r="Q8" s="521"/>
      <c r="R8" s="521" t="s">
        <v>651</v>
      </c>
      <c r="S8" s="521"/>
      <c r="T8" s="521"/>
    </row>
    <row r="9" spans="2:20" ht="21" customHeight="1">
      <c r="B9" s="521"/>
      <c r="C9" s="521"/>
      <c r="D9" s="521"/>
      <c r="E9" s="521"/>
      <c r="F9" s="521"/>
      <c r="G9" s="285" t="s">
        <v>812</v>
      </c>
      <c r="H9" s="285" t="s">
        <v>813</v>
      </c>
      <c r="I9" s="285" t="s">
        <v>814</v>
      </c>
      <c r="J9" s="522"/>
      <c r="K9" s="522"/>
      <c r="L9" s="521"/>
      <c r="M9" s="285" t="s">
        <v>815</v>
      </c>
      <c r="N9" s="285" t="s">
        <v>816</v>
      </c>
      <c r="O9" s="285" t="s">
        <v>817</v>
      </c>
      <c r="P9" s="521"/>
      <c r="Q9" s="521"/>
      <c r="R9" s="521"/>
      <c r="S9" s="521"/>
      <c r="T9" s="521"/>
    </row>
    <row r="10" spans="2:20" ht="18" customHeight="1">
      <c r="B10" s="286" t="s">
        <v>906</v>
      </c>
      <c r="C10" s="523" t="s">
        <v>907</v>
      </c>
      <c r="D10" s="523"/>
      <c r="E10" s="523"/>
      <c r="F10" s="523"/>
      <c r="G10" s="287"/>
      <c r="H10" s="287"/>
      <c r="I10" s="287"/>
      <c r="J10" s="524"/>
      <c r="K10" s="524"/>
      <c r="L10" s="287"/>
      <c r="M10" s="287"/>
      <c r="N10" s="287"/>
      <c r="O10" s="288"/>
      <c r="P10" s="524"/>
      <c r="Q10" s="524"/>
      <c r="R10" s="287"/>
      <c r="S10" s="287"/>
      <c r="T10" s="289"/>
    </row>
    <row r="11" spans="2:20" ht="12" customHeight="1">
      <c r="B11" s="290" t="s">
        <v>908</v>
      </c>
      <c r="C11" s="525" t="s">
        <v>653</v>
      </c>
      <c r="D11" s="525"/>
      <c r="E11" s="525"/>
      <c r="F11" s="525"/>
      <c r="G11" s="264">
        <v>10010000</v>
      </c>
      <c r="H11" s="264">
        <v>0</v>
      </c>
      <c r="I11" s="264">
        <v>0</v>
      </c>
      <c r="J11" s="507">
        <v>0</v>
      </c>
      <c r="K11" s="507"/>
      <c r="L11" s="264">
        <f>SUM(G11:K11)</f>
        <v>10010000</v>
      </c>
      <c r="M11" s="264">
        <v>0</v>
      </c>
      <c r="N11" s="264">
        <v>0</v>
      </c>
      <c r="O11" s="264">
        <v>0</v>
      </c>
      <c r="P11" s="507">
        <v>0</v>
      </c>
      <c r="Q11" s="507"/>
      <c r="R11" s="264">
        <v>0</v>
      </c>
      <c r="S11" s="264">
        <v>10010000</v>
      </c>
      <c r="T11" s="292">
        <f>R11</f>
        <v>0</v>
      </c>
    </row>
    <row r="12" spans="2:20" ht="12" customHeight="1">
      <c r="B12" s="293" t="s">
        <v>885</v>
      </c>
      <c r="C12" s="526" t="s">
        <v>822</v>
      </c>
      <c r="D12" s="526"/>
      <c r="E12" s="526"/>
      <c r="F12" s="526"/>
      <c r="G12" s="268">
        <v>0</v>
      </c>
      <c r="H12" s="268">
        <v>0</v>
      </c>
      <c r="I12" s="268">
        <v>0</v>
      </c>
      <c r="J12" s="509">
        <v>0</v>
      </c>
      <c r="K12" s="509"/>
      <c r="L12" s="268">
        <v>0</v>
      </c>
      <c r="M12" s="268">
        <v>0</v>
      </c>
      <c r="N12" s="268">
        <v>0</v>
      </c>
      <c r="O12" s="268">
        <f aca="true" t="shared" si="0" ref="O12:O23">SUM(M12:N12)</f>
        <v>0</v>
      </c>
      <c r="P12" s="509">
        <v>36453.68</v>
      </c>
      <c r="Q12" s="509"/>
      <c r="R12" s="268">
        <f aca="true" t="shared" si="1" ref="R12:R23">P12</f>
        <v>36453.68</v>
      </c>
      <c r="S12" s="268">
        <v>-36453.68</v>
      </c>
      <c r="T12" s="294">
        <f>R12-'Memória de Cálculo'!E18</f>
        <v>0</v>
      </c>
    </row>
    <row r="13" spans="2:20" ht="12" customHeight="1">
      <c r="B13" s="293" t="s">
        <v>879</v>
      </c>
      <c r="C13" s="526" t="s">
        <v>824</v>
      </c>
      <c r="D13" s="526"/>
      <c r="E13" s="526"/>
      <c r="F13" s="526"/>
      <c r="G13" s="268">
        <v>0</v>
      </c>
      <c r="H13" s="268">
        <v>0</v>
      </c>
      <c r="I13" s="268">
        <v>0</v>
      </c>
      <c r="J13" s="509">
        <v>0</v>
      </c>
      <c r="K13" s="509"/>
      <c r="L13" s="268">
        <v>0</v>
      </c>
      <c r="M13" s="268">
        <v>0</v>
      </c>
      <c r="N13" s="268">
        <v>0</v>
      </c>
      <c r="O13" s="268">
        <f t="shared" si="0"/>
        <v>0</v>
      </c>
      <c r="P13" s="509">
        <v>121309.38</v>
      </c>
      <c r="Q13" s="509"/>
      <c r="R13" s="268">
        <f t="shared" si="1"/>
        <v>121309.38</v>
      </c>
      <c r="S13" s="268">
        <v>-121309.38</v>
      </c>
      <c r="T13" s="294">
        <f>R13-'Memória de Cálculo'!E34</f>
        <v>0</v>
      </c>
    </row>
    <row r="14" spans="2:20" ht="12" customHeight="1">
      <c r="B14" s="293" t="s">
        <v>827</v>
      </c>
      <c r="C14" s="526" t="s">
        <v>826</v>
      </c>
      <c r="D14" s="526"/>
      <c r="E14" s="526"/>
      <c r="F14" s="526"/>
      <c r="G14" s="268">
        <v>0</v>
      </c>
      <c r="H14" s="268">
        <v>0</v>
      </c>
      <c r="I14" s="268">
        <v>0</v>
      </c>
      <c r="J14" s="509">
        <v>0</v>
      </c>
      <c r="K14" s="509"/>
      <c r="L14" s="268">
        <v>0</v>
      </c>
      <c r="M14" s="268">
        <v>0</v>
      </c>
      <c r="N14" s="268">
        <v>0</v>
      </c>
      <c r="O14" s="268">
        <f t="shared" si="0"/>
        <v>0</v>
      </c>
      <c r="P14" s="509">
        <v>283235.86</v>
      </c>
      <c r="Q14" s="509"/>
      <c r="R14" s="268">
        <f t="shared" si="1"/>
        <v>283235.86</v>
      </c>
      <c r="S14" s="268">
        <v>-283235.86</v>
      </c>
      <c r="T14" s="294">
        <f>R14-'Memória de Cálculo'!E50</f>
        <v>0</v>
      </c>
    </row>
    <row r="15" spans="2:20" ht="12" customHeight="1">
      <c r="B15" s="293" t="s">
        <v>904</v>
      </c>
      <c r="C15" s="526" t="s">
        <v>829</v>
      </c>
      <c r="D15" s="526"/>
      <c r="E15" s="526"/>
      <c r="F15" s="526"/>
      <c r="G15" s="268">
        <v>0</v>
      </c>
      <c r="H15" s="268">
        <v>0</v>
      </c>
      <c r="I15" s="268">
        <v>0</v>
      </c>
      <c r="J15" s="509">
        <v>0</v>
      </c>
      <c r="K15" s="509"/>
      <c r="L15" s="268">
        <v>0</v>
      </c>
      <c r="M15" s="268">
        <v>0</v>
      </c>
      <c r="N15" s="268">
        <v>0</v>
      </c>
      <c r="O15" s="268">
        <f t="shared" si="0"/>
        <v>0</v>
      </c>
      <c r="P15" s="509">
        <v>6653.51</v>
      </c>
      <c r="Q15" s="509"/>
      <c r="R15" s="268">
        <f t="shared" si="1"/>
        <v>6653.51</v>
      </c>
      <c r="S15" s="268">
        <v>-6653.51</v>
      </c>
      <c r="T15" s="294">
        <f>R15-'Memória de Cálculo'!E66</f>
        <v>0</v>
      </c>
    </row>
    <row r="16" spans="2:20" ht="12" customHeight="1">
      <c r="B16" s="293" t="s">
        <v>886</v>
      </c>
      <c r="C16" s="526" t="s">
        <v>833</v>
      </c>
      <c r="D16" s="526"/>
      <c r="E16" s="526"/>
      <c r="F16" s="526"/>
      <c r="G16" s="268">
        <v>0</v>
      </c>
      <c r="H16" s="268">
        <v>0</v>
      </c>
      <c r="I16" s="268">
        <v>0</v>
      </c>
      <c r="J16" s="509">
        <v>0</v>
      </c>
      <c r="K16" s="509"/>
      <c r="L16" s="268">
        <v>0</v>
      </c>
      <c r="M16" s="268">
        <v>0</v>
      </c>
      <c r="N16" s="268">
        <v>0</v>
      </c>
      <c r="O16" s="268">
        <f t="shared" si="0"/>
        <v>0</v>
      </c>
      <c r="P16" s="509">
        <v>94143.3</v>
      </c>
      <c r="Q16" s="509"/>
      <c r="R16" s="268">
        <f t="shared" si="1"/>
        <v>94143.3</v>
      </c>
      <c r="S16" s="268">
        <v>-94143.3</v>
      </c>
      <c r="T16" s="294">
        <f>R16-'Memória de Cálculo'!E82</f>
        <v>0</v>
      </c>
    </row>
    <row r="17" spans="2:20" ht="12" customHeight="1">
      <c r="B17" s="295" t="s">
        <v>836</v>
      </c>
      <c r="C17" s="527" t="s">
        <v>835</v>
      </c>
      <c r="D17" s="527"/>
      <c r="E17" s="527"/>
      <c r="F17" s="527"/>
      <c r="G17" s="260">
        <v>0</v>
      </c>
      <c r="H17" s="260">
        <v>0</v>
      </c>
      <c r="I17" s="260">
        <v>0</v>
      </c>
      <c r="J17" s="505">
        <v>0</v>
      </c>
      <c r="K17" s="505"/>
      <c r="L17" s="260">
        <v>0</v>
      </c>
      <c r="M17" s="260">
        <v>0</v>
      </c>
      <c r="N17" s="260">
        <v>0</v>
      </c>
      <c r="O17" s="260">
        <f t="shared" si="0"/>
        <v>0</v>
      </c>
      <c r="P17" s="505">
        <v>85736.15</v>
      </c>
      <c r="Q17" s="505"/>
      <c r="R17" s="260">
        <f t="shared" si="1"/>
        <v>85736.15</v>
      </c>
      <c r="S17" s="260">
        <v>-85736.15</v>
      </c>
      <c r="T17" s="296">
        <f>R17-'Memória de Cálculo'!E98</f>
        <v>0</v>
      </c>
    </row>
    <row r="18" spans="2:20" ht="12" customHeight="1">
      <c r="B18" s="293" t="s">
        <v>887</v>
      </c>
      <c r="C18" s="526" t="s">
        <v>838</v>
      </c>
      <c r="D18" s="526"/>
      <c r="E18" s="526"/>
      <c r="F18" s="526"/>
      <c r="G18" s="268">
        <v>0</v>
      </c>
      <c r="H18" s="268">
        <v>0</v>
      </c>
      <c r="I18" s="268">
        <v>0</v>
      </c>
      <c r="J18" s="509">
        <v>0</v>
      </c>
      <c r="K18" s="509"/>
      <c r="L18" s="268">
        <v>0</v>
      </c>
      <c r="M18" s="268">
        <v>0</v>
      </c>
      <c r="N18" s="268">
        <v>0</v>
      </c>
      <c r="O18" s="268">
        <f t="shared" si="0"/>
        <v>0</v>
      </c>
      <c r="P18" s="509">
        <v>24725.21</v>
      </c>
      <c r="Q18" s="509"/>
      <c r="R18" s="268">
        <f t="shared" si="1"/>
        <v>24725.21</v>
      </c>
      <c r="S18" s="268">
        <v>-24725.21</v>
      </c>
      <c r="T18" s="294">
        <f>R18-'Memória de Cálculo'!E114</f>
        <v>0</v>
      </c>
    </row>
    <row r="19" spans="2:20" ht="12" customHeight="1">
      <c r="B19" s="290" t="s">
        <v>889</v>
      </c>
      <c r="C19" s="291"/>
      <c r="D19" s="530" t="s">
        <v>842</v>
      </c>
      <c r="E19" s="530"/>
      <c r="F19" s="530"/>
      <c r="G19" s="264">
        <v>0</v>
      </c>
      <c r="H19" s="264">
        <v>0</v>
      </c>
      <c r="I19" s="264">
        <v>0</v>
      </c>
      <c r="J19" s="507">
        <v>0</v>
      </c>
      <c r="K19" s="507"/>
      <c r="L19" s="264">
        <v>0</v>
      </c>
      <c r="M19" s="264">
        <v>0</v>
      </c>
      <c r="N19" s="264">
        <v>0</v>
      </c>
      <c r="O19" s="264">
        <f t="shared" si="0"/>
        <v>0</v>
      </c>
      <c r="P19" s="507">
        <v>6529.75</v>
      </c>
      <c r="Q19" s="507"/>
      <c r="R19" s="264">
        <f t="shared" si="1"/>
        <v>6529.75</v>
      </c>
      <c r="S19" s="264">
        <v>-6529.75</v>
      </c>
      <c r="T19" s="292">
        <f>R19-'Memória de Cálculo'!E126</f>
        <v>0</v>
      </c>
    </row>
    <row r="20" spans="2:20" ht="12" customHeight="1">
      <c r="B20" s="290" t="s">
        <v>890</v>
      </c>
      <c r="C20" s="525" t="s">
        <v>844</v>
      </c>
      <c r="D20" s="525"/>
      <c r="E20" s="525"/>
      <c r="F20" s="525"/>
      <c r="G20" s="264">
        <v>0</v>
      </c>
      <c r="H20" s="264">
        <v>0</v>
      </c>
      <c r="I20" s="264">
        <v>0</v>
      </c>
      <c r="J20" s="507">
        <v>0</v>
      </c>
      <c r="K20" s="507"/>
      <c r="L20" s="264">
        <v>0</v>
      </c>
      <c r="M20" s="264">
        <v>0</v>
      </c>
      <c r="N20" s="264">
        <v>0</v>
      </c>
      <c r="O20" s="264">
        <f t="shared" si="0"/>
        <v>0</v>
      </c>
      <c r="P20" s="507">
        <v>12978.92</v>
      </c>
      <c r="Q20" s="507"/>
      <c r="R20" s="264">
        <f t="shared" si="1"/>
        <v>12978.92</v>
      </c>
      <c r="S20" s="264">
        <v>-12978.92</v>
      </c>
      <c r="T20" s="292">
        <f>R20-'Memória de Cálculo'!E138</f>
        <v>0</v>
      </c>
    </row>
    <row r="21" spans="2:20" ht="12" customHeight="1">
      <c r="B21" s="290" t="s">
        <v>891</v>
      </c>
      <c r="C21" s="525" t="s">
        <v>848</v>
      </c>
      <c r="D21" s="525"/>
      <c r="E21" s="525"/>
      <c r="F21" s="525"/>
      <c r="G21" s="264">
        <v>0</v>
      </c>
      <c r="H21" s="264">
        <v>0</v>
      </c>
      <c r="I21" s="264">
        <v>0</v>
      </c>
      <c r="J21" s="507">
        <v>0</v>
      </c>
      <c r="K21" s="507"/>
      <c r="L21" s="264">
        <v>0</v>
      </c>
      <c r="M21" s="264">
        <v>0</v>
      </c>
      <c r="N21" s="264">
        <v>0</v>
      </c>
      <c r="O21" s="264">
        <f t="shared" si="0"/>
        <v>0</v>
      </c>
      <c r="P21" s="507">
        <v>4153.34</v>
      </c>
      <c r="Q21" s="507"/>
      <c r="R21" s="264">
        <f t="shared" si="1"/>
        <v>4153.34</v>
      </c>
      <c r="S21" s="264">
        <v>-4153.34</v>
      </c>
      <c r="T21" s="292">
        <f>R21-'Memória de Cálculo'!E154</f>
        <v>0</v>
      </c>
    </row>
    <row r="22" spans="2:20" ht="12" customHeight="1">
      <c r="B22" s="297" t="s">
        <v>849</v>
      </c>
      <c r="C22" s="528" t="s">
        <v>850</v>
      </c>
      <c r="D22" s="528"/>
      <c r="E22" s="528"/>
      <c r="F22" s="528"/>
      <c r="G22" s="298">
        <v>0</v>
      </c>
      <c r="H22" s="298">
        <v>0</v>
      </c>
      <c r="I22" s="298">
        <v>0</v>
      </c>
      <c r="J22" s="529">
        <v>0</v>
      </c>
      <c r="K22" s="529"/>
      <c r="L22" s="298">
        <v>0</v>
      </c>
      <c r="M22" s="298">
        <v>0</v>
      </c>
      <c r="N22" s="298">
        <v>0</v>
      </c>
      <c r="O22" s="298">
        <f t="shared" si="0"/>
        <v>0</v>
      </c>
      <c r="P22" s="529">
        <v>3431.36</v>
      </c>
      <c r="Q22" s="529"/>
      <c r="R22" s="298">
        <f t="shared" si="1"/>
        <v>3431.36</v>
      </c>
      <c r="S22" s="298">
        <v>-3431.36</v>
      </c>
      <c r="T22" s="299">
        <f>R22-'Memória de Cálculo'!E170</f>
        <v>0</v>
      </c>
    </row>
    <row r="23" spans="2:20" ht="12" customHeight="1">
      <c r="B23" s="300" t="s">
        <v>892</v>
      </c>
      <c r="C23" s="530" t="s">
        <v>852</v>
      </c>
      <c r="D23" s="530"/>
      <c r="E23" s="530"/>
      <c r="F23" s="530"/>
      <c r="G23" s="264">
        <v>0</v>
      </c>
      <c r="H23" s="264">
        <v>0</v>
      </c>
      <c r="I23" s="264">
        <v>0</v>
      </c>
      <c r="J23" s="507">
        <v>0</v>
      </c>
      <c r="K23" s="507"/>
      <c r="L23" s="264">
        <v>0</v>
      </c>
      <c r="M23" s="264">
        <v>0</v>
      </c>
      <c r="N23" s="264">
        <v>0</v>
      </c>
      <c r="O23" s="264">
        <f t="shared" si="0"/>
        <v>0</v>
      </c>
      <c r="P23" s="507">
        <v>286.43</v>
      </c>
      <c r="Q23" s="507"/>
      <c r="R23" s="264">
        <f t="shared" si="1"/>
        <v>286.43</v>
      </c>
      <c r="S23" s="264">
        <v>-286.43</v>
      </c>
      <c r="T23" s="292">
        <f>R23-'Memória de Cálculo'!E186</f>
        <v>0</v>
      </c>
    </row>
    <row r="24" spans="2:20" ht="15" customHeight="1">
      <c r="B24" s="301"/>
      <c r="C24" s="531" t="s">
        <v>855</v>
      </c>
      <c r="D24" s="531"/>
      <c r="E24" s="531"/>
      <c r="F24" s="531"/>
      <c r="G24" s="272">
        <f>SUM(G11:G23)</f>
        <v>10010000</v>
      </c>
      <c r="H24" s="272">
        <f>SUM(H11:H23)</f>
        <v>0</v>
      </c>
      <c r="I24" s="272">
        <f>SUM(I11:I23)</f>
        <v>0</v>
      </c>
      <c r="J24" s="511">
        <f>SUM(J11:K23)</f>
        <v>0</v>
      </c>
      <c r="K24" s="511"/>
      <c r="L24" s="272">
        <f>SUM(L11:L23)</f>
        <v>10010000</v>
      </c>
      <c r="M24" s="272">
        <f>SUM(M11:M23)</f>
        <v>0</v>
      </c>
      <c r="N24" s="272">
        <f>SUM(N11:N23)</f>
        <v>0</v>
      </c>
      <c r="O24" s="272">
        <f>SUM(O11:O23)</f>
        <v>0</v>
      </c>
      <c r="P24" s="511">
        <f>SUM(P11:Q23)</f>
        <v>679636.89</v>
      </c>
      <c r="Q24" s="511"/>
      <c r="R24" s="272">
        <f>SUM(R11:R23)</f>
        <v>679636.89</v>
      </c>
      <c r="S24" s="272">
        <f>SUM(S11:S23)</f>
        <v>9330363.11</v>
      </c>
      <c r="T24" s="302">
        <f>SUM(T11:T23)</f>
        <v>0</v>
      </c>
    </row>
    <row r="25" spans="2:18" ht="15" customHeight="1">
      <c r="B25" s="303"/>
      <c r="R25" s="147"/>
    </row>
    <row r="26" ht="15" customHeight="1">
      <c r="R26" s="147"/>
    </row>
  </sheetData>
  <sheetProtection selectLockedCells="1" selectUnlockedCells="1"/>
  <mergeCells count="63">
    <mergeCell ref="C24:F24"/>
    <mergeCell ref="J24:K24"/>
    <mergeCell ref="P24:Q24"/>
    <mergeCell ref="C22:F22"/>
    <mergeCell ref="J22:K22"/>
    <mergeCell ref="P22:Q22"/>
    <mergeCell ref="C23:F23"/>
    <mergeCell ref="J23:K23"/>
    <mergeCell ref="P23:Q23"/>
    <mergeCell ref="C20:F20"/>
    <mergeCell ref="J20:K20"/>
    <mergeCell ref="P20:Q20"/>
    <mergeCell ref="C21:F21"/>
    <mergeCell ref="J21:K21"/>
    <mergeCell ref="P21:Q21"/>
    <mergeCell ref="C18:F18"/>
    <mergeCell ref="J18:K18"/>
    <mergeCell ref="P18:Q18"/>
    <mergeCell ref="D19:F19"/>
    <mergeCell ref="J19:K19"/>
    <mergeCell ref="P19:Q19"/>
    <mergeCell ref="C16:F16"/>
    <mergeCell ref="J16:K16"/>
    <mergeCell ref="P16:Q16"/>
    <mergeCell ref="C17:F17"/>
    <mergeCell ref="J17:K17"/>
    <mergeCell ref="P17:Q17"/>
    <mergeCell ref="C14:F14"/>
    <mergeCell ref="J14:K14"/>
    <mergeCell ref="P14:Q14"/>
    <mergeCell ref="C15:F15"/>
    <mergeCell ref="J15:K15"/>
    <mergeCell ref="P15:Q15"/>
    <mergeCell ref="C12:F12"/>
    <mergeCell ref="J12:K12"/>
    <mergeCell ref="P12:Q12"/>
    <mergeCell ref="C13:F13"/>
    <mergeCell ref="J13:K13"/>
    <mergeCell ref="P13:Q13"/>
    <mergeCell ref="P8:Q9"/>
    <mergeCell ref="R8:R9"/>
    <mergeCell ref="C10:F10"/>
    <mergeCell ref="J10:K10"/>
    <mergeCell ref="P10:Q10"/>
    <mergeCell ref="C11:F11"/>
    <mergeCell ref="J11:K11"/>
    <mergeCell ref="P11:Q11"/>
    <mergeCell ref="B7:B9"/>
    <mergeCell ref="C7:F9"/>
    <mergeCell ref="G7:L7"/>
    <mergeCell ref="M7:R7"/>
    <mergeCell ref="S7:S9"/>
    <mergeCell ref="T7:T9"/>
    <mergeCell ref="G8:I8"/>
    <mergeCell ref="J8:K9"/>
    <mergeCell ref="L8:L9"/>
    <mergeCell ref="M8:O8"/>
    <mergeCell ref="B2:T2"/>
    <mergeCell ref="B3:T3"/>
    <mergeCell ref="B5:C5"/>
    <mergeCell ref="D5:T5"/>
    <mergeCell ref="B6:J6"/>
    <mergeCell ref="K6:T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&amp;C&amp;"Arial,Normal"&amp;10Página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B1:U103"/>
  <sheetViews>
    <sheetView zoomScalePageLayoutView="0" workbookViewId="0" topLeftCell="A1">
      <selection activeCell="F105" sqref="F105"/>
    </sheetView>
  </sheetViews>
  <sheetFormatPr defaultColWidth="9.140625" defaultRowHeight="15"/>
  <cols>
    <col min="1" max="1" width="2.7109375" style="4" customWidth="1"/>
    <col min="2" max="2" width="12.7109375" style="4" customWidth="1"/>
    <col min="3" max="5" width="9.140625" style="4" customWidth="1"/>
    <col min="6" max="6" width="36.7109375" style="4" customWidth="1"/>
    <col min="7" max="7" width="10.7109375" style="4" hidden="1" customWidth="1"/>
    <col min="8" max="18" width="9.00390625" style="4" hidden="1" customWidth="1"/>
    <col min="19" max="19" width="52.7109375" style="4" customWidth="1"/>
    <col min="20" max="20" width="9.00390625" style="4" hidden="1" customWidth="1"/>
    <col min="21" max="21" width="21.8515625" style="4" customWidth="1"/>
    <col min="22" max="16384" width="9.140625" style="4" customWidth="1"/>
  </cols>
  <sheetData>
    <row r="1" spans="2:21" ht="15"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</row>
    <row r="2" spans="2:21" ht="24" customHeight="1">
      <c r="B2" s="482" t="s">
        <v>636</v>
      </c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</row>
    <row r="3" spans="2:21" ht="42" customHeight="1">
      <c r="B3" s="494" t="s">
        <v>942</v>
      </c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</row>
    <row r="4" spans="2:21" ht="9" customHeight="1"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</row>
    <row r="5" spans="2:21" ht="15.75" customHeight="1">
      <c r="B5" s="495" t="s">
        <v>808</v>
      </c>
      <c r="C5" s="495"/>
      <c r="D5" s="495" t="s">
        <v>1100</v>
      </c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95"/>
      <c r="R5" s="495"/>
      <c r="S5" s="495"/>
      <c r="T5" s="495"/>
      <c r="U5" s="495"/>
    </row>
    <row r="6" spans="2:21" ht="15.75" customHeight="1">
      <c r="B6" s="495" t="s">
        <v>639</v>
      </c>
      <c r="C6" s="495"/>
      <c r="D6" s="495"/>
      <c r="E6" s="495"/>
      <c r="F6" s="495"/>
      <c r="G6" s="495"/>
      <c r="H6" s="495"/>
      <c r="I6" s="495"/>
      <c r="J6" s="495" t="s">
        <v>640</v>
      </c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</row>
    <row r="7" spans="2:21" ht="15.75" customHeight="1">
      <c r="B7" s="542" t="s">
        <v>641</v>
      </c>
      <c r="C7" s="542" t="s">
        <v>642</v>
      </c>
      <c r="D7" s="542"/>
      <c r="E7" s="542"/>
      <c r="F7" s="542"/>
      <c r="G7" s="497" t="s">
        <v>643</v>
      </c>
      <c r="H7" s="497"/>
      <c r="I7" s="497"/>
      <c r="J7" s="497"/>
      <c r="K7" s="497"/>
      <c r="L7" s="497"/>
      <c r="M7" s="497" t="s">
        <v>644</v>
      </c>
      <c r="N7" s="497"/>
      <c r="O7" s="497"/>
      <c r="P7" s="497"/>
      <c r="Q7" s="497"/>
      <c r="R7" s="497"/>
      <c r="S7" s="497"/>
      <c r="T7" s="542" t="s">
        <v>645</v>
      </c>
      <c r="U7" s="543" t="s">
        <v>10</v>
      </c>
    </row>
    <row r="8" spans="2:21" ht="15.75" customHeight="1">
      <c r="B8" s="542"/>
      <c r="C8" s="542"/>
      <c r="D8" s="542"/>
      <c r="E8" s="542"/>
      <c r="F8" s="542"/>
      <c r="G8" s="498" t="s">
        <v>646</v>
      </c>
      <c r="H8" s="498"/>
      <c r="I8" s="498"/>
      <c r="J8" s="498"/>
      <c r="K8" s="538" t="s">
        <v>945</v>
      </c>
      <c r="L8" s="533" t="s">
        <v>648</v>
      </c>
      <c r="M8" s="498" t="s">
        <v>649</v>
      </c>
      <c r="N8" s="498"/>
      <c r="O8" s="498"/>
      <c r="P8" s="498"/>
      <c r="Q8" s="498"/>
      <c r="R8" s="533" t="s">
        <v>650</v>
      </c>
      <c r="S8" s="533" t="s">
        <v>651</v>
      </c>
      <c r="T8" s="542"/>
      <c r="U8" s="543"/>
    </row>
    <row r="9" spans="2:21" ht="24" customHeight="1">
      <c r="B9" s="542"/>
      <c r="C9" s="542"/>
      <c r="D9" s="542"/>
      <c r="E9" s="542"/>
      <c r="F9" s="542"/>
      <c r="G9" s="304" t="s">
        <v>812</v>
      </c>
      <c r="H9" s="304" t="s">
        <v>813</v>
      </c>
      <c r="I9" s="533" t="s">
        <v>814</v>
      </c>
      <c r="J9" s="533"/>
      <c r="K9" s="538"/>
      <c r="L9" s="533"/>
      <c r="M9" s="304" t="s">
        <v>815</v>
      </c>
      <c r="N9" s="304" t="s">
        <v>816</v>
      </c>
      <c r="O9" s="533" t="s">
        <v>817</v>
      </c>
      <c r="P9" s="533"/>
      <c r="Q9" s="533"/>
      <c r="R9" s="533"/>
      <c r="S9" s="533"/>
      <c r="T9" s="533"/>
      <c r="U9" s="543"/>
    </row>
    <row r="10" spans="2:21" ht="15" customHeight="1">
      <c r="B10" s="255" t="s">
        <v>946</v>
      </c>
      <c r="C10" s="502" t="s">
        <v>652</v>
      </c>
      <c r="D10" s="502"/>
      <c r="E10" s="502"/>
      <c r="F10" s="502"/>
      <c r="G10" s="256">
        <v>150471000</v>
      </c>
      <c r="H10" s="256">
        <v>0</v>
      </c>
      <c r="I10" s="503">
        <v>0</v>
      </c>
      <c r="J10" s="503"/>
      <c r="K10" s="256">
        <v>0</v>
      </c>
      <c r="L10" s="256">
        <v>150471000</v>
      </c>
      <c r="M10" s="256">
        <v>886.61</v>
      </c>
      <c r="N10" s="256">
        <v>-96844.82</v>
      </c>
      <c r="O10" s="503">
        <v>-95958.21</v>
      </c>
      <c r="P10" s="503"/>
      <c r="Q10" s="503"/>
      <c r="R10" s="256">
        <v>5639275.96</v>
      </c>
      <c r="S10" s="256">
        <v>5543317.75</v>
      </c>
      <c r="T10" s="256">
        <v>144927682.25</v>
      </c>
      <c r="U10" s="305"/>
    </row>
    <row r="11" spans="2:21" ht="15" customHeight="1">
      <c r="B11" s="259" t="s">
        <v>947</v>
      </c>
      <c r="C11" s="504" t="s">
        <v>653</v>
      </c>
      <c r="D11" s="504"/>
      <c r="E11" s="504"/>
      <c r="F11" s="504"/>
      <c r="G11" s="260">
        <v>134207000</v>
      </c>
      <c r="H11" s="260">
        <v>0</v>
      </c>
      <c r="I11" s="505">
        <v>0</v>
      </c>
      <c r="J11" s="505"/>
      <c r="K11" s="260">
        <v>0</v>
      </c>
      <c r="L11" s="260">
        <v>134207000</v>
      </c>
      <c r="M11" s="260">
        <v>564.47</v>
      </c>
      <c r="N11" s="260">
        <v>85.34</v>
      </c>
      <c r="O11" s="505">
        <v>649.81</v>
      </c>
      <c r="P11" s="505"/>
      <c r="Q11" s="505"/>
      <c r="R11" s="260">
        <v>5099593.98</v>
      </c>
      <c r="S11" s="260">
        <v>5100243.79</v>
      </c>
      <c r="T11" s="260">
        <v>129106756.21</v>
      </c>
      <c r="U11" s="262">
        <f>S11-S13-S31-S37-S40-S43</f>
        <v>0</v>
      </c>
    </row>
    <row r="12" spans="2:21" ht="15" customHeight="1">
      <c r="B12" s="263" t="s">
        <v>948</v>
      </c>
      <c r="C12" s="506" t="s">
        <v>654</v>
      </c>
      <c r="D12" s="506"/>
      <c r="E12" s="506"/>
      <c r="F12" s="506"/>
      <c r="G12" s="264">
        <v>0</v>
      </c>
      <c r="H12" s="264">
        <v>0</v>
      </c>
      <c r="I12" s="507">
        <v>0</v>
      </c>
      <c r="J12" s="507"/>
      <c r="K12" s="264">
        <v>0</v>
      </c>
      <c r="L12" s="264">
        <v>0</v>
      </c>
      <c r="M12" s="264">
        <v>564.47</v>
      </c>
      <c r="N12" s="264">
        <v>85.34</v>
      </c>
      <c r="O12" s="507">
        <v>649.81</v>
      </c>
      <c r="P12" s="507"/>
      <c r="Q12" s="507"/>
      <c r="R12" s="264">
        <v>4579629.56</v>
      </c>
      <c r="S12" s="264">
        <v>4580279.37</v>
      </c>
      <c r="T12" s="264">
        <v>-4580279.37</v>
      </c>
      <c r="U12" s="279"/>
    </row>
    <row r="13" spans="2:21" ht="15" customHeight="1">
      <c r="B13" s="259" t="s">
        <v>949</v>
      </c>
      <c r="C13" s="504" t="s">
        <v>655</v>
      </c>
      <c r="D13" s="504"/>
      <c r="E13" s="504"/>
      <c r="F13" s="504"/>
      <c r="G13" s="260">
        <v>0</v>
      </c>
      <c r="H13" s="260">
        <v>0</v>
      </c>
      <c r="I13" s="505">
        <v>0</v>
      </c>
      <c r="J13" s="505"/>
      <c r="K13" s="260">
        <v>0</v>
      </c>
      <c r="L13" s="260">
        <v>0</v>
      </c>
      <c r="M13" s="260">
        <v>10.9</v>
      </c>
      <c r="N13" s="260">
        <v>0</v>
      </c>
      <c r="O13" s="505">
        <v>10.9</v>
      </c>
      <c r="P13" s="505"/>
      <c r="Q13" s="505"/>
      <c r="R13" s="260">
        <v>3924435.67</v>
      </c>
      <c r="S13" s="260">
        <v>3924446.57</v>
      </c>
      <c r="T13" s="260">
        <v>-3924446.57</v>
      </c>
      <c r="U13" s="262">
        <f>S13-S14-S15-S16-S17-S18-S19-S20-S21-S22-S23-S24-S25-S26-S27-S28-S29-S30</f>
        <v>1.8189894035458565E-10</v>
      </c>
    </row>
    <row r="14" spans="2:21" ht="15" customHeight="1">
      <c r="B14" s="267" t="s">
        <v>950</v>
      </c>
      <c r="C14" s="508" t="s">
        <v>656</v>
      </c>
      <c r="D14" s="508"/>
      <c r="E14" s="508"/>
      <c r="F14" s="508"/>
      <c r="G14" s="268">
        <v>0</v>
      </c>
      <c r="H14" s="268">
        <v>0</v>
      </c>
      <c r="I14" s="509">
        <v>0</v>
      </c>
      <c r="J14" s="509"/>
      <c r="K14" s="268">
        <v>0</v>
      </c>
      <c r="L14" s="268">
        <v>0</v>
      </c>
      <c r="M14" s="268">
        <v>0</v>
      </c>
      <c r="N14" s="268">
        <v>0</v>
      </c>
      <c r="O14" s="509">
        <v>0</v>
      </c>
      <c r="P14" s="509"/>
      <c r="Q14" s="509"/>
      <c r="R14" s="268">
        <v>289466.24</v>
      </c>
      <c r="S14" s="268">
        <v>289466.24</v>
      </c>
      <c r="T14" s="268">
        <v>-289466.24</v>
      </c>
      <c r="U14" s="270">
        <f>S14-'Memória de Cálculo'!E208-'Memória de Cálculo'!E209</f>
        <v>0</v>
      </c>
    </row>
    <row r="15" spans="2:21" ht="15" customHeight="1">
      <c r="B15" s="267" t="s">
        <v>951</v>
      </c>
      <c r="C15" s="508" t="s">
        <v>657</v>
      </c>
      <c r="D15" s="508"/>
      <c r="E15" s="508"/>
      <c r="F15" s="508"/>
      <c r="G15" s="268">
        <v>0</v>
      </c>
      <c r="H15" s="268">
        <v>0</v>
      </c>
      <c r="I15" s="509">
        <v>0</v>
      </c>
      <c r="J15" s="509"/>
      <c r="K15" s="268">
        <v>0</v>
      </c>
      <c r="L15" s="268">
        <v>0</v>
      </c>
      <c r="M15" s="268">
        <v>0</v>
      </c>
      <c r="N15" s="268">
        <v>0</v>
      </c>
      <c r="O15" s="509">
        <v>0</v>
      </c>
      <c r="P15" s="509"/>
      <c r="Q15" s="509"/>
      <c r="R15" s="268">
        <v>40869.16</v>
      </c>
      <c r="S15" s="268">
        <v>40869.16</v>
      </c>
      <c r="T15" s="268">
        <v>-40869.16</v>
      </c>
      <c r="U15" s="270">
        <f>S15-'Memória de Cálculo'!E237-'Memória de Cálculo'!E238</f>
        <v>0</v>
      </c>
    </row>
    <row r="16" spans="2:21" ht="15" customHeight="1">
      <c r="B16" s="267" t="s">
        <v>952</v>
      </c>
      <c r="C16" s="508" t="s">
        <v>658</v>
      </c>
      <c r="D16" s="508"/>
      <c r="E16" s="508"/>
      <c r="F16" s="508"/>
      <c r="G16" s="268">
        <v>0</v>
      </c>
      <c r="H16" s="268">
        <v>0</v>
      </c>
      <c r="I16" s="509">
        <v>0</v>
      </c>
      <c r="J16" s="509"/>
      <c r="K16" s="268">
        <v>0</v>
      </c>
      <c r="L16" s="268">
        <v>0</v>
      </c>
      <c r="M16" s="268">
        <v>0</v>
      </c>
      <c r="N16" s="268">
        <v>0</v>
      </c>
      <c r="O16" s="509">
        <v>0</v>
      </c>
      <c r="P16" s="509"/>
      <c r="Q16" s="509"/>
      <c r="R16" s="268">
        <v>192679.25</v>
      </c>
      <c r="S16" s="268">
        <v>192679.25</v>
      </c>
      <c r="T16" s="268">
        <v>-192679.25</v>
      </c>
      <c r="U16" s="270">
        <f>S16-'Memória de Cálculo'!E265-'Memória de Cálculo'!E266</f>
        <v>0</v>
      </c>
    </row>
    <row r="17" spans="2:21" ht="15" customHeight="1">
      <c r="B17" s="267" t="s">
        <v>953</v>
      </c>
      <c r="C17" s="508" t="s">
        <v>659</v>
      </c>
      <c r="D17" s="508"/>
      <c r="E17" s="508"/>
      <c r="F17" s="508"/>
      <c r="G17" s="268">
        <v>0</v>
      </c>
      <c r="H17" s="268">
        <v>0</v>
      </c>
      <c r="I17" s="509">
        <v>0</v>
      </c>
      <c r="J17" s="509"/>
      <c r="K17" s="268">
        <v>0</v>
      </c>
      <c r="L17" s="268">
        <v>0</v>
      </c>
      <c r="M17" s="268">
        <v>0</v>
      </c>
      <c r="N17" s="268">
        <v>0</v>
      </c>
      <c r="O17" s="509">
        <v>0</v>
      </c>
      <c r="P17" s="509"/>
      <c r="Q17" s="509"/>
      <c r="R17" s="268">
        <v>998</v>
      </c>
      <c r="S17" s="268">
        <v>998</v>
      </c>
      <c r="T17" s="268">
        <v>-998</v>
      </c>
      <c r="U17" s="270">
        <f>S17-'Memória de Cálculo'!E288</f>
        <v>0</v>
      </c>
    </row>
    <row r="18" spans="2:21" ht="15" customHeight="1">
      <c r="B18" s="267" t="s">
        <v>954</v>
      </c>
      <c r="C18" s="508" t="s">
        <v>660</v>
      </c>
      <c r="D18" s="508"/>
      <c r="E18" s="508"/>
      <c r="F18" s="508"/>
      <c r="G18" s="268">
        <v>0</v>
      </c>
      <c r="H18" s="268">
        <v>0</v>
      </c>
      <c r="I18" s="509">
        <v>0</v>
      </c>
      <c r="J18" s="509"/>
      <c r="K18" s="268">
        <v>0</v>
      </c>
      <c r="L18" s="268">
        <v>0</v>
      </c>
      <c r="M18" s="268">
        <v>0</v>
      </c>
      <c r="N18" s="268">
        <v>0</v>
      </c>
      <c r="O18" s="509">
        <v>0</v>
      </c>
      <c r="P18" s="509"/>
      <c r="Q18" s="509"/>
      <c r="R18" s="268">
        <v>1246464.18</v>
      </c>
      <c r="S18" s="268">
        <v>1246464.18</v>
      </c>
      <c r="T18" s="268">
        <v>-1246464.18</v>
      </c>
      <c r="U18" s="270">
        <f>S18-'Memória de Cálculo'!E308-'Memória de Cálculo'!E309</f>
        <v>0</v>
      </c>
    </row>
    <row r="19" spans="2:21" ht="15" customHeight="1">
      <c r="B19" s="267" t="s">
        <v>955</v>
      </c>
      <c r="C19" s="508" t="s">
        <v>661</v>
      </c>
      <c r="D19" s="508"/>
      <c r="E19" s="508"/>
      <c r="F19" s="508"/>
      <c r="G19" s="268">
        <v>0</v>
      </c>
      <c r="H19" s="268">
        <v>0</v>
      </c>
      <c r="I19" s="509">
        <v>0</v>
      </c>
      <c r="J19" s="509"/>
      <c r="K19" s="268">
        <v>0</v>
      </c>
      <c r="L19" s="268">
        <v>0</v>
      </c>
      <c r="M19" s="268">
        <v>0</v>
      </c>
      <c r="N19" s="268">
        <v>0</v>
      </c>
      <c r="O19" s="509">
        <v>0</v>
      </c>
      <c r="P19" s="509"/>
      <c r="Q19" s="509"/>
      <c r="R19" s="268">
        <v>800569.75</v>
      </c>
      <c r="S19" s="268">
        <v>800569.75</v>
      </c>
      <c r="T19" s="268">
        <v>-800569.75</v>
      </c>
      <c r="U19" s="270">
        <f>S19-'Memória de Cálculo'!E338-'Memória de Cálculo'!E339</f>
        <v>0</v>
      </c>
    </row>
    <row r="20" spans="2:21" ht="15" customHeight="1">
      <c r="B20" s="267" t="s">
        <v>956</v>
      </c>
      <c r="C20" s="508" t="s">
        <v>662</v>
      </c>
      <c r="D20" s="508"/>
      <c r="E20" s="508"/>
      <c r="F20" s="508"/>
      <c r="G20" s="268">
        <v>0</v>
      </c>
      <c r="H20" s="268">
        <v>0</v>
      </c>
      <c r="I20" s="509">
        <v>0</v>
      </c>
      <c r="J20" s="509"/>
      <c r="K20" s="268">
        <v>0</v>
      </c>
      <c r="L20" s="268">
        <v>0</v>
      </c>
      <c r="M20" s="268">
        <v>0</v>
      </c>
      <c r="N20" s="268">
        <v>0</v>
      </c>
      <c r="O20" s="509">
        <v>0</v>
      </c>
      <c r="P20" s="509"/>
      <c r="Q20" s="509"/>
      <c r="R20" s="268">
        <v>783637.77</v>
      </c>
      <c r="S20" s="268">
        <v>783637.77</v>
      </c>
      <c r="T20" s="268">
        <v>-783637.77</v>
      </c>
      <c r="U20" s="270">
        <f>S20-'Memória de Cálculo'!E363</f>
        <v>0</v>
      </c>
    </row>
    <row r="21" spans="2:21" ht="15" customHeight="1">
      <c r="B21" s="267" t="s">
        <v>957</v>
      </c>
      <c r="C21" s="508" t="s">
        <v>663</v>
      </c>
      <c r="D21" s="508"/>
      <c r="E21" s="508"/>
      <c r="F21" s="508"/>
      <c r="G21" s="268">
        <v>0</v>
      </c>
      <c r="H21" s="268">
        <v>0</v>
      </c>
      <c r="I21" s="509">
        <v>0</v>
      </c>
      <c r="J21" s="509"/>
      <c r="K21" s="268">
        <v>0</v>
      </c>
      <c r="L21" s="268">
        <v>0</v>
      </c>
      <c r="M21" s="268">
        <v>0</v>
      </c>
      <c r="N21" s="268">
        <v>0</v>
      </c>
      <c r="O21" s="509">
        <v>0</v>
      </c>
      <c r="P21" s="509"/>
      <c r="Q21" s="509"/>
      <c r="R21" s="268">
        <v>240271.44</v>
      </c>
      <c r="S21" s="268">
        <v>240271.44</v>
      </c>
      <c r="T21" s="268">
        <v>-240271.44</v>
      </c>
      <c r="U21" s="270">
        <f>S21-'Memória de Cálculo'!E385-'Memória de Cálculo'!E386</f>
        <v>0</v>
      </c>
    </row>
    <row r="22" spans="2:21" ht="15" customHeight="1">
      <c r="B22" s="267" t="s">
        <v>958</v>
      </c>
      <c r="C22" s="508" t="s">
        <v>664</v>
      </c>
      <c r="D22" s="508"/>
      <c r="E22" s="508"/>
      <c r="F22" s="508"/>
      <c r="G22" s="268">
        <v>0</v>
      </c>
      <c r="H22" s="268">
        <v>0</v>
      </c>
      <c r="I22" s="509">
        <v>0</v>
      </c>
      <c r="J22" s="509"/>
      <c r="K22" s="268">
        <v>0</v>
      </c>
      <c r="L22" s="268">
        <v>0</v>
      </c>
      <c r="M22" s="268">
        <v>-18.55</v>
      </c>
      <c r="N22" s="268">
        <v>0</v>
      </c>
      <c r="O22" s="509">
        <v>-18.55</v>
      </c>
      <c r="P22" s="509"/>
      <c r="Q22" s="509"/>
      <c r="R22" s="268">
        <v>27477.5</v>
      </c>
      <c r="S22" s="268">
        <v>27458.95</v>
      </c>
      <c r="T22" s="268">
        <v>-27458.95</v>
      </c>
      <c r="U22" s="270">
        <f>S22-'Memória de Cálculo'!E413-'Memória de Cálculo'!E414</f>
        <v>0</v>
      </c>
    </row>
    <row r="23" spans="2:21" ht="15" customHeight="1">
      <c r="B23" s="267" t="s">
        <v>959</v>
      </c>
      <c r="C23" s="508" t="s">
        <v>665</v>
      </c>
      <c r="D23" s="508"/>
      <c r="E23" s="508"/>
      <c r="F23" s="508"/>
      <c r="G23" s="268">
        <v>0</v>
      </c>
      <c r="H23" s="268">
        <v>0</v>
      </c>
      <c r="I23" s="509">
        <v>0</v>
      </c>
      <c r="J23" s="509"/>
      <c r="K23" s="268">
        <v>0</v>
      </c>
      <c r="L23" s="268">
        <v>0</v>
      </c>
      <c r="M23" s="268">
        <v>0</v>
      </c>
      <c r="N23" s="268">
        <v>0</v>
      </c>
      <c r="O23" s="509">
        <v>0</v>
      </c>
      <c r="P23" s="509"/>
      <c r="Q23" s="509"/>
      <c r="R23" s="268">
        <v>1579.28</v>
      </c>
      <c r="S23" s="268">
        <v>1579.28</v>
      </c>
      <c r="T23" s="268">
        <v>-1579.28</v>
      </c>
      <c r="U23" s="270">
        <f>S23-'Memória de Cálculo'!E444-'Memória de Cálculo'!E445</f>
        <v>0</v>
      </c>
    </row>
    <row r="24" spans="2:21" ht="15" customHeight="1">
      <c r="B24" s="267" t="s">
        <v>962</v>
      </c>
      <c r="C24" s="508" t="s">
        <v>666</v>
      </c>
      <c r="D24" s="508"/>
      <c r="E24" s="508"/>
      <c r="F24" s="508"/>
      <c r="G24" s="268">
        <v>0</v>
      </c>
      <c r="H24" s="268">
        <v>0</v>
      </c>
      <c r="I24" s="509">
        <v>0</v>
      </c>
      <c r="J24" s="509"/>
      <c r="K24" s="268">
        <v>0</v>
      </c>
      <c r="L24" s="268">
        <v>0</v>
      </c>
      <c r="M24" s="268">
        <v>29.45</v>
      </c>
      <c r="N24" s="268">
        <v>0</v>
      </c>
      <c r="O24" s="509">
        <v>29.45</v>
      </c>
      <c r="P24" s="509"/>
      <c r="Q24" s="509"/>
      <c r="R24" s="268">
        <v>67758.98</v>
      </c>
      <c r="S24" s="268">
        <v>67788.43</v>
      </c>
      <c r="T24" s="268">
        <v>-67788.43</v>
      </c>
      <c r="U24" s="270">
        <f>S24-'Memória de Cálculo'!E475-'Memória de Cálculo'!E476</f>
        <v>0</v>
      </c>
    </row>
    <row r="25" spans="2:21" ht="15" customHeight="1">
      <c r="B25" s="267" t="s">
        <v>963</v>
      </c>
      <c r="C25" s="508" t="s">
        <v>667</v>
      </c>
      <c r="D25" s="508"/>
      <c r="E25" s="508"/>
      <c r="F25" s="508"/>
      <c r="G25" s="268">
        <v>0</v>
      </c>
      <c r="H25" s="268">
        <v>0</v>
      </c>
      <c r="I25" s="509">
        <v>0</v>
      </c>
      <c r="J25" s="509"/>
      <c r="K25" s="268">
        <v>0</v>
      </c>
      <c r="L25" s="268">
        <v>0</v>
      </c>
      <c r="M25" s="268">
        <v>0</v>
      </c>
      <c r="N25" s="268">
        <v>0</v>
      </c>
      <c r="O25" s="509">
        <v>0</v>
      </c>
      <c r="P25" s="509"/>
      <c r="Q25" s="509"/>
      <c r="R25" s="268">
        <v>7538.22</v>
      </c>
      <c r="S25" s="268">
        <v>7538.22</v>
      </c>
      <c r="T25" s="268">
        <v>-7538.22</v>
      </c>
      <c r="U25" s="270">
        <f>S25-'Memória de Cálculo'!E500</f>
        <v>0</v>
      </c>
    </row>
    <row r="26" spans="2:21" ht="15" customHeight="1">
      <c r="B26" s="267" t="s">
        <v>964</v>
      </c>
      <c r="C26" s="508" t="s">
        <v>668</v>
      </c>
      <c r="D26" s="508"/>
      <c r="E26" s="508"/>
      <c r="F26" s="508"/>
      <c r="G26" s="268">
        <v>0</v>
      </c>
      <c r="H26" s="268">
        <v>0</v>
      </c>
      <c r="I26" s="509">
        <v>0</v>
      </c>
      <c r="J26" s="509"/>
      <c r="K26" s="268">
        <v>0</v>
      </c>
      <c r="L26" s="268">
        <v>0</v>
      </c>
      <c r="M26" s="268">
        <v>0</v>
      </c>
      <c r="N26" s="268">
        <v>0</v>
      </c>
      <c r="O26" s="509">
        <v>0</v>
      </c>
      <c r="P26" s="509"/>
      <c r="Q26" s="509"/>
      <c r="R26" s="268">
        <v>136174.27</v>
      </c>
      <c r="S26" s="268">
        <v>136174.27</v>
      </c>
      <c r="T26" s="268">
        <v>-136174.27</v>
      </c>
      <c r="U26" s="270">
        <f>S26-'Memória de Cálculo'!E521-'Memória de Cálculo'!E522</f>
        <v>0</v>
      </c>
    </row>
    <row r="27" spans="2:21" ht="15" customHeight="1">
      <c r="B27" s="267" t="s">
        <v>965</v>
      </c>
      <c r="C27" s="508" t="s">
        <v>669</v>
      </c>
      <c r="D27" s="508"/>
      <c r="E27" s="508"/>
      <c r="F27" s="508"/>
      <c r="G27" s="268">
        <v>0</v>
      </c>
      <c r="H27" s="268">
        <v>0</v>
      </c>
      <c r="I27" s="509">
        <v>0</v>
      </c>
      <c r="J27" s="509"/>
      <c r="K27" s="268">
        <v>0</v>
      </c>
      <c r="L27" s="268">
        <v>0</v>
      </c>
      <c r="M27" s="268">
        <v>0</v>
      </c>
      <c r="N27" s="268">
        <v>0</v>
      </c>
      <c r="O27" s="509">
        <v>0</v>
      </c>
      <c r="P27" s="509"/>
      <c r="Q27" s="509"/>
      <c r="R27" s="268">
        <v>235.19</v>
      </c>
      <c r="S27" s="268">
        <v>235.19</v>
      </c>
      <c r="T27" s="268">
        <v>-235.19</v>
      </c>
      <c r="U27" s="270">
        <f>S27-'Memória de Cálculo'!E546</f>
        <v>0</v>
      </c>
    </row>
    <row r="28" spans="2:21" ht="15" customHeight="1">
      <c r="B28" s="267" t="s">
        <v>966</v>
      </c>
      <c r="C28" s="508" t="s">
        <v>670</v>
      </c>
      <c r="D28" s="508"/>
      <c r="E28" s="508"/>
      <c r="F28" s="508"/>
      <c r="G28" s="268">
        <v>0</v>
      </c>
      <c r="H28" s="268">
        <v>0</v>
      </c>
      <c r="I28" s="509">
        <v>0</v>
      </c>
      <c r="J28" s="509"/>
      <c r="K28" s="268">
        <v>0</v>
      </c>
      <c r="L28" s="268">
        <v>0</v>
      </c>
      <c r="M28" s="268">
        <v>0</v>
      </c>
      <c r="N28" s="268">
        <v>0</v>
      </c>
      <c r="O28" s="509">
        <v>0</v>
      </c>
      <c r="P28" s="509"/>
      <c r="Q28" s="509"/>
      <c r="R28" s="268">
        <v>3760.62</v>
      </c>
      <c r="S28" s="268">
        <v>3760.62</v>
      </c>
      <c r="T28" s="268">
        <v>-3760.62</v>
      </c>
      <c r="U28" s="270">
        <f>S28-'Memória de Cálculo'!E575-'Memória de Cálculo'!E576</f>
        <v>0</v>
      </c>
    </row>
    <row r="29" spans="2:21" ht="15" customHeight="1">
      <c r="B29" s="267" t="s">
        <v>967</v>
      </c>
      <c r="C29" s="508" t="s">
        <v>671</v>
      </c>
      <c r="D29" s="508"/>
      <c r="E29" s="508"/>
      <c r="F29" s="508"/>
      <c r="G29" s="268">
        <v>0</v>
      </c>
      <c r="H29" s="268">
        <v>0</v>
      </c>
      <c r="I29" s="509">
        <v>0</v>
      </c>
      <c r="J29" s="509"/>
      <c r="K29" s="268">
        <v>0</v>
      </c>
      <c r="L29" s="268">
        <v>0</v>
      </c>
      <c r="M29" s="268">
        <v>0</v>
      </c>
      <c r="N29" s="268">
        <v>0</v>
      </c>
      <c r="O29" s="509">
        <v>0</v>
      </c>
      <c r="P29" s="509"/>
      <c r="Q29" s="509"/>
      <c r="R29" s="268">
        <v>45534.28</v>
      </c>
      <c r="S29" s="268">
        <v>45534.28</v>
      </c>
      <c r="T29" s="268">
        <v>-45534.28</v>
      </c>
      <c r="U29" s="270">
        <f>S29-'Memória de Cálculo'!E594</f>
        <v>0</v>
      </c>
    </row>
    <row r="30" spans="2:21" ht="15" customHeight="1">
      <c r="B30" s="267" t="s">
        <v>1011</v>
      </c>
      <c r="C30" s="508" t="s">
        <v>1012</v>
      </c>
      <c r="D30" s="508"/>
      <c r="E30" s="508"/>
      <c r="F30" s="508"/>
      <c r="G30" s="268">
        <v>0</v>
      </c>
      <c r="H30" s="268">
        <v>0</v>
      </c>
      <c r="I30" s="509">
        <v>0</v>
      </c>
      <c r="J30" s="509"/>
      <c r="K30" s="268">
        <v>0</v>
      </c>
      <c r="L30" s="268">
        <v>0</v>
      </c>
      <c r="M30" s="268">
        <v>0</v>
      </c>
      <c r="N30" s="268">
        <v>0</v>
      </c>
      <c r="O30" s="509">
        <v>0</v>
      </c>
      <c r="P30" s="509"/>
      <c r="Q30" s="509"/>
      <c r="R30" s="268">
        <v>39421.54</v>
      </c>
      <c r="S30" s="268">
        <v>39421.54</v>
      </c>
      <c r="T30" s="268">
        <v>-39421.54</v>
      </c>
      <c r="U30" s="270">
        <f>S30-'Memória de Cálculo'!E610</f>
        <v>0</v>
      </c>
    </row>
    <row r="31" spans="2:21" ht="15" customHeight="1">
      <c r="B31" s="259" t="s">
        <v>968</v>
      </c>
      <c r="C31" s="504" t="s">
        <v>672</v>
      </c>
      <c r="D31" s="504"/>
      <c r="E31" s="504"/>
      <c r="F31" s="504"/>
      <c r="G31" s="260">
        <v>0</v>
      </c>
      <c r="H31" s="260">
        <v>0</v>
      </c>
      <c r="I31" s="505">
        <v>0</v>
      </c>
      <c r="J31" s="505"/>
      <c r="K31" s="260">
        <v>0</v>
      </c>
      <c r="L31" s="260">
        <v>0</v>
      </c>
      <c r="M31" s="260">
        <v>553.57</v>
      </c>
      <c r="N31" s="260">
        <v>85.34</v>
      </c>
      <c r="O31" s="505">
        <v>638.91</v>
      </c>
      <c r="P31" s="505"/>
      <c r="Q31" s="505"/>
      <c r="R31" s="260">
        <v>191254.08</v>
      </c>
      <c r="S31" s="260">
        <v>191892.99</v>
      </c>
      <c r="T31" s="260">
        <v>-191892.99</v>
      </c>
      <c r="U31" s="262">
        <f>S31-S32-S33-S34-S35-S36</f>
        <v>0</v>
      </c>
    </row>
    <row r="32" spans="2:21" ht="15" customHeight="1">
      <c r="B32" s="267" t="s">
        <v>969</v>
      </c>
      <c r="C32" s="508" t="s">
        <v>673</v>
      </c>
      <c r="D32" s="508"/>
      <c r="E32" s="508"/>
      <c r="F32" s="508"/>
      <c r="G32" s="268">
        <v>0</v>
      </c>
      <c r="H32" s="268">
        <v>0</v>
      </c>
      <c r="I32" s="509">
        <v>0</v>
      </c>
      <c r="J32" s="509"/>
      <c r="K32" s="268">
        <v>0</v>
      </c>
      <c r="L32" s="268">
        <v>0</v>
      </c>
      <c r="M32" s="268">
        <v>25.26</v>
      </c>
      <c r="N32" s="268">
        <v>85.34</v>
      </c>
      <c r="O32" s="509">
        <v>110.6</v>
      </c>
      <c r="P32" s="509"/>
      <c r="Q32" s="509"/>
      <c r="R32" s="268">
        <v>1074.58</v>
      </c>
      <c r="S32" s="268">
        <v>1185.18</v>
      </c>
      <c r="T32" s="268">
        <v>-1185.18</v>
      </c>
      <c r="U32" s="270">
        <f>S32-'Memória de Cálculo'!E627</f>
        <v>0</v>
      </c>
    </row>
    <row r="33" spans="2:21" ht="15" customHeight="1">
      <c r="B33" s="267" t="s">
        <v>970</v>
      </c>
      <c r="C33" s="508" t="s">
        <v>674</v>
      </c>
      <c r="D33" s="508"/>
      <c r="E33" s="508"/>
      <c r="F33" s="508"/>
      <c r="G33" s="268">
        <v>0</v>
      </c>
      <c r="H33" s="268">
        <v>0</v>
      </c>
      <c r="I33" s="509">
        <v>0</v>
      </c>
      <c r="J33" s="509"/>
      <c r="K33" s="268">
        <v>0</v>
      </c>
      <c r="L33" s="268">
        <v>0</v>
      </c>
      <c r="M33" s="268">
        <v>528.31</v>
      </c>
      <c r="N33" s="268">
        <v>0</v>
      </c>
      <c r="O33" s="509">
        <v>528.31</v>
      </c>
      <c r="P33" s="509"/>
      <c r="Q33" s="509"/>
      <c r="R33" s="268">
        <v>143082.13</v>
      </c>
      <c r="S33" s="268">
        <v>143610.44</v>
      </c>
      <c r="T33" s="268">
        <v>-143610.44</v>
      </c>
      <c r="U33" s="270">
        <f>S33-'Memória de Cálculo'!E645-'Memória de Cálculo'!E646</f>
        <v>0</v>
      </c>
    </row>
    <row r="34" spans="2:21" ht="15" customHeight="1">
      <c r="B34" s="267" t="s">
        <v>971</v>
      </c>
      <c r="C34" s="508" t="s">
        <v>972</v>
      </c>
      <c r="D34" s="508"/>
      <c r="E34" s="508"/>
      <c r="F34" s="508"/>
      <c r="G34" s="268">
        <v>0</v>
      </c>
      <c r="H34" s="268">
        <v>0</v>
      </c>
      <c r="I34" s="509">
        <v>0</v>
      </c>
      <c r="J34" s="509"/>
      <c r="K34" s="268">
        <v>0</v>
      </c>
      <c r="L34" s="268">
        <v>0</v>
      </c>
      <c r="M34" s="268">
        <v>0</v>
      </c>
      <c r="N34" s="268">
        <v>0</v>
      </c>
      <c r="O34" s="509">
        <v>0</v>
      </c>
      <c r="P34" s="509"/>
      <c r="Q34" s="509"/>
      <c r="R34" s="268">
        <v>72.75</v>
      </c>
      <c r="S34" s="268">
        <v>72.75</v>
      </c>
      <c r="T34" s="268">
        <v>-72.75</v>
      </c>
      <c r="U34" s="270">
        <f>S34-'Memória de Cálculo'!E666</f>
        <v>0</v>
      </c>
    </row>
    <row r="35" spans="2:21" ht="15" customHeight="1">
      <c r="B35" s="267" t="s">
        <v>973</v>
      </c>
      <c r="C35" s="508" t="s">
        <v>675</v>
      </c>
      <c r="D35" s="508"/>
      <c r="E35" s="508"/>
      <c r="F35" s="508"/>
      <c r="G35" s="268">
        <v>0</v>
      </c>
      <c r="H35" s="268">
        <v>0</v>
      </c>
      <c r="I35" s="509">
        <v>0</v>
      </c>
      <c r="J35" s="509"/>
      <c r="K35" s="268">
        <v>0</v>
      </c>
      <c r="L35" s="268">
        <v>0</v>
      </c>
      <c r="M35" s="268">
        <v>0</v>
      </c>
      <c r="N35" s="268">
        <v>0</v>
      </c>
      <c r="O35" s="509">
        <v>0</v>
      </c>
      <c r="P35" s="509"/>
      <c r="Q35" s="509"/>
      <c r="R35" s="268">
        <v>5236.04</v>
      </c>
      <c r="S35" s="268">
        <v>5236.04</v>
      </c>
      <c r="T35" s="268">
        <v>-5236.04</v>
      </c>
      <c r="U35" s="270">
        <f>S35-'Memória de Cálculo'!E695-'Memória de Cálculo'!E696</f>
        <v>0</v>
      </c>
    </row>
    <row r="36" spans="2:21" ht="15" customHeight="1">
      <c r="B36" s="267" t="s">
        <v>974</v>
      </c>
      <c r="C36" s="508" t="s">
        <v>676</v>
      </c>
      <c r="D36" s="508"/>
      <c r="E36" s="508"/>
      <c r="F36" s="508"/>
      <c r="G36" s="268">
        <v>0</v>
      </c>
      <c r="H36" s="268">
        <v>0</v>
      </c>
      <c r="I36" s="509">
        <v>0</v>
      </c>
      <c r="J36" s="509"/>
      <c r="K36" s="268">
        <v>0</v>
      </c>
      <c r="L36" s="268">
        <v>0</v>
      </c>
      <c r="M36" s="268">
        <v>0</v>
      </c>
      <c r="N36" s="268">
        <v>0</v>
      </c>
      <c r="O36" s="509">
        <v>0</v>
      </c>
      <c r="P36" s="509"/>
      <c r="Q36" s="509"/>
      <c r="R36" s="268">
        <v>41788.58</v>
      </c>
      <c r="S36" s="268">
        <v>41788.58</v>
      </c>
      <c r="T36" s="268">
        <v>-41788.58</v>
      </c>
      <c r="U36" s="270">
        <f>S36-'Memória de Cálculo'!E715</f>
        <v>0</v>
      </c>
    </row>
    <row r="37" spans="2:21" ht="15" customHeight="1">
      <c r="B37" s="259" t="s">
        <v>975</v>
      </c>
      <c r="C37" s="504" t="s">
        <v>677</v>
      </c>
      <c r="D37" s="504"/>
      <c r="E37" s="504"/>
      <c r="F37" s="504"/>
      <c r="G37" s="260">
        <v>0</v>
      </c>
      <c r="H37" s="260">
        <v>0</v>
      </c>
      <c r="I37" s="505">
        <v>0</v>
      </c>
      <c r="J37" s="505"/>
      <c r="K37" s="260">
        <v>0</v>
      </c>
      <c r="L37" s="260">
        <v>0</v>
      </c>
      <c r="M37" s="260">
        <v>0</v>
      </c>
      <c r="N37" s="260">
        <v>0</v>
      </c>
      <c r="O37" s="505">
        <v>0</v>
      </c>
      <c r="P37" s="505"/>
      <c r="Q37" s="505"/>
      <c r="R37" s="260">
        <v>323972.76</v>
      </c>
      <c r="S37" s="260">
        <v>323972.76</v>
      </c>
      <c r="T37" s="260">
        <v>-323972.76</v>
      </c>
      <c r="U37" s="262">
        <f>S37-S38-S39</f>
        <v>0</v>
      </c>
    </row>
    <row r="38" spans="2:21" ht="15" customHeight="1">
      <c r="B38" s="267" t="s">
        <v>976</v>
      </c>
      <c r="C38" s="508" t="s">
        <v>678</v>
      </c>
      <c r="D38" s="508"/>
      <c r="E38" s="508"/>
      <c r="F38" s="508"/>
      <c r="G38" s="268">
        <v>0</v>
      </c>
      <c r="H38" s="268">
        <v>0</v>
      </c>
      <c r="I38" s="509">
        <v>0</v>
      </c>
      <c r="J38" s="509"/>
      <c r="K38" s="268">
        <v>0</v>
      </c>
      <c r="L38" s="268">
        <v>0</v>
      </c>
      <c r="M38" s="268">
        <v>0</v>
      </c>
      <c r="N38" s="268">
        <v>0</v>
      </c>
      <c r="O38" s="509">
        <v>0</v>
      </c>
      <c r="P38" s="509"/>
      <c r="Q38" s="509"/>
      <c r="R38" s="268">
        <v>156600</v>
      </c>
      <c r="S38" s="268">
        <v>156600</v>
      </c>
      <c r="T38" s="268">
        <v>-156600</v>
      </c>
      <c r="U38" s="270">
        <f>S38-'Memória de Cálculo'!E736-'Memória de Cálculo'!E738</f>
        <v>0</v>
      </c>
    </row>
    <row r="39" spans="2:21" ht="15" customHeight="1">
      <c r="B39" s="267" t="s">
        <v>977</v>
      </c>
      <c r="C39" s="508" t="s">
        <v>679</v>
      </c>
      <c r="D39" s="508"/>
      <c r="E39" s="508"/>
      <c r="F39" s="508"/>
      <c r="G39" s="268">
        <v>0</v>
      </c>
      <c r="H39" s="268">
        <v>0</v>
      </c>
      <c r="I39" s="509">
        <v>0</v>
      </c>
      <c r="J39" s="509"/>
      <c r="K39" s="268">
        <v>0</v>
      </c>
      <c r="L39" s="268">
        <v>0</v>
      </c>
      <c r="M39" s="268">
        <v>0</v>
      </c>
      <c r="N39" s="268">
        <v>0</v>
      </c>
      <c r="O39" s="509">
        <v>0</v>
      </c>
      <c r="P39" s="509"/>
      <c r="Q39" s="509"/>
      <c r="R39" s="268">
        <v>167372.76</v>
      </c>
      <c r="S39" s="268">
        <v>167372.76</v>
      </c>
      <c r="T39" s="268">
        <v>-167372.76</v>
      </c>
      <c r="U39" s="270">
        <f>S39-'Memória de Cálculo'!E765-'Memória de Cálculo'!E766</f>
        <v>0</v>
      </c>
    </row>
    <row r="40" spans="2:21" ht="15" customHeight="1">
      <c r="B40" s="259" t="s">
        <v>684</v>
      </c>
      <c r="C40" s="504" t="s">
        <v>680</v>
      </c>
      <c r="D40" s="504"/>
      <c r="E40" s="504"/>
      <c r="F40" s="504"/>
      <c r="G40" s="260">
        <v>0</v>
      </c>
      <c r="H40" s="260">
        <v>0</v>
      </c>
      <c r="I40" s="505">
        <v>0</v>
      </c>
      <c r="J40" s="505"/>
      <c r="K40" s="260">
        <v>0</v>
      </c>
      <c r="L40" s="260">
        <v>0</v>
      </c>
      <c r="M40" s="260">
        <v>0</v>
      </c>
      <c r="N40" s="260">
        <v>0</v>
      </c>
      <c r="O40" s="505">
        <v>0</v>
      </c>
      <c r="P40" s="505"/>
      <c r="Q40" s="505"/>
      <c r="R40" s="260">
        <v>139967.05</v>
      </c>
      <c r="S40" s="260">
        <v>139967.05</v>
      </c>
      <c r="T40" s="260">
        <v>-139967.05</v>
      </c>
      <c r="U40" s="262">
        <f>S40-S41</f>
        <v>0</v>
      </c>
    </row>
    <row r="41" spans="2:21" ht="15" customHeight="1">
      <c r="B41" s="267" t="s">
        <v>686</v>
      </c>
      <c r="C41" s="508" t="s">
        <v>681</v>
      </c>
      <c r="D41" s="508"/>
      <c r="E41" s="508"/>
      <c r="F41" s="508"/>
      <c r="G41" s="268">
        <v>0</v>
      </c>
      <c r="H41" s="268">
        <v>0</v>
      </c>
      <c r="I41" s="509">
        <v>0</v>
      </c>
      <c r="J41" s="509"/>
      <c r="K41" s="268">
        <v>0</v>
      </c>
      <c r="L41" s="268">
        <v>0</v>
      </c>
      <c r="M41" s="268">
        <v>0</v>
      </c>
      <c r="N41" s="268">
        <v>0</v>
      </c>
      <c r="O41" s="509">
        <v>0</v>
      </c>
      <c r="P41" s="509"/>
      <c r="Q41" s="509"/>
      <c r="R41" s="268">
        <v>139967.05</v>
      </c>
      <c r="S41" s="268">
        <v>139967.05</v>
      </c>
      <c r="T41" s="268">
        <v>-139967.05</v>
      </c>
      <c r="U41" s="270">
        <f>S41-'Memória de Cálculo'!E818</f>
        <v>0</v>
      </c>
    </row>
    <row r="42" spans="2:21" ht="15" customHeight="1">
      <c r="B42" s="263" t="s">
        <v>687</v>
      </c>
      <c r="C42" s="506" t="s">
        <v>682</v>
      </c>
      <c r="D42" s="506"/>
      <c r="E42" s="506"/>
      <c r="F42" s="506"/>
      <c r="G42" s="264">
        <v>0</v>
      </c>
      <c r="H42" s="264">
        <v>0</v>
      </c>
      <c r="I42" s="507">
        <v>0</v>
      </c>
      <c r="J42" s="507"/>
      <c r="K42" s="264">
        <v>0</v>
      </c>
      <c r="L42" s="264">
        <v>0</v>
      </c>
      <c r="M42" s="264">
        <v>0</v>
      </c>
      <c r="N42" s="264">
        <v>0</v>
      </c>
      <c r="O42" s="507">
        <v>0</v>
      </c>
      <c r="P42" s="507"/>
      <c r="Q42" s="507"/>
      <c r="R42" s="264">
        <v>519964.42</v>
      </c>
      <c r="S42" s="264">
        <v>519964.42</v>
      </c>
      <c r="T42" s="264">
        <v>-519964.42</v>
      </c>
      <c r="U42" s="279"/>
    </row>
    <row r="43" spans="2:21" ht="15" customHeight="1">
      <c r="B43" s="259" t="s">
        <v>689</v>
      </c>
      <c r="C43" s="504" t="s">
        <v>672</v>
      </c>
      <c r="D43" s="504"/>
      <c r="E43" s="504"/>
      <c r="F43" s="504"/>
      <c r="G43" s="260">
        <v>0</v>
      </c>
      <c r="H43" s="260">
        <v>0</v>
      </c>
      <c r="I43" s="505">
        <v>0</v>
      </c>
      <c r="J43" s="505"/>
      <c r="K43" s="260">
        <v>0</v>
      </c>
      <c r="L43" s="260">
        <v>0</v>
      </c>
      <c r="M43" s="260">
        <v>0</v>
      </c>
      <c r="N43" s="260">
        <v>0</v>
      </c>
      <c r="O43" s="505">
        <v>0</v>
      </c>
      <c r="P43" s="505"/>
      <c r="Q43" s="505"/>
      <c r="R43" s="260">
        <v>519964.42</v>
      </c>
      <c r="S43" s="260">
        <v>519964.42</v>
      </c>
      <c r="T43" s="260">
        <v>-519964.42</v>
      </c>
      <c r="U43" s="262">
        <f>S43-S44-S45</f>
        <v>0</v>
      </c>
    </row>
    <row r="44" spans="2:21" ht="15" customHeight="1">
      <c r="B44" s="267" t="s">
        <v>691</v>
      </c>
      <c r="C44" s="508" t="s">
        <v>683</v>
      </c>
      <c r="D44" s="508"/>
      <c r="E44" s="508"/>
      <c r="F44" s="508"/>
      <c r="G44" s="268">
        <v>0</v>
      </c>
      <c r="H44" s="268">
        <v>0</v>
      </c>
      <c r="I44" s="509">
        <v>0</v>
      </c>
      <c r="J44" s="509"/>
      <c r="K44" s="268">
        <v>0</v>
      </c>
      <c r="L44" s="268">
        <v>0</v>
      </c>
      <c r="M44" s="268">
        <v>0</v>
      </c>
      <c r="N44" s="268">
        <v>0</v>
      </c>
      <c r="O44" s="509">
        <v>0</v>
      </c>
      <c r="P44" s="509"/>
      <c r="Q44" s="509"/>
      <c r="R44" s="268">
        <v>480542.88</v>
      </c>
      <c r="S44" s="268">
        <v>480542.88</v>
      </c>
      <c r="T44" s="268">
        <v>-480542.88</v>
      </c>
      <c r="U44" s="270">
        <f>S44-'Memória de Cálculo'!E839-'Memória de Cálculo'!E840</f>
        <v>0</v>
      </c>
    </row>
    <row r="45" spans="2:21" ht="15.75" customHeight="1">
      <c r="B45" s="306" t="s">
        <v>1013</v>
      </c>
      <c r="C45" s="536" t="s">
        <v>1014</v>
      </c>
      <c r="D45" s="536"/>
      <c r="E45" s="536"/>
      <c r="F45" s="536"/>
      <c r="G45" s="307">
        <v>0</v>
      </c>
      <c r="H45" s="307">
        <v>0</v>
      </c>
      <c r="I45" s="537">
        <v>0</v>
      </c>
      <c r="J45" s="537"/>
      <c r="K45" s="307">
        <v>0</v>
      </c>
      <c r="L45" s="307">
        <v>0</v>
      </c>
      <c r="M45" s="307">
        <v>0</v>
      </c>
      <c r="N45" s="307">
        <v>0</v>
      </c>
      <c r="O45" s="537">
        <v>0</v>
      </c>
      <c r="P45" s="537"/>
      <c r="Q45" s="537"/>
      <c r="R45" s="307">
        <v>39421.54</v>
      </c>
      <c r="S45" s="307">
        <v>39421.54</v>
      </c>
      <c r="T45" s="307">
        <v>-39421.54</v>
      </c>
      <c r="U45" s="308">
        <f>S45-'Memória de Cálculo'!E863</f>
        <v>0</v>
      </c>
    </row>
    <row r="46" spans="2:21" ht="15" customHeight="1" hidden="1">
      <c r="B46" s="275" t="s">
        <v>978</v>
      </c>
      <c r="C46" s="512" t="s">
        <v>685</v>
      </c>
      <c r="D46" s="512"/>
      <c r="E46" s="512"/>
      <c r="F46" s="512"/>
      <c r="G46" s="276">
        <v>16264000</v>
      </c>
      <c r="H46" s="276">
        <v>0</v>
      </c>
      <c r="I46" s="513">
        <v>0</v>
      </c>
      <c r="J46" s="513"/>
      <c r="K46" s="276">
        <v>0</v>
      </c>
      <c r="L46" s="276">
        <v>16264000</v>
      </c>
      <c r="M46" s="276">
        <v>322.14</v>
      </c>
      <c r="N46" s="276">
        <v>-96930.16</v>
      </c>
      <c r="O46" s="513">
        <v>-96608.02</v>
      </c>
      <c r="P46" s="513"/>
      <c r="Q46" s="513"/>
      <c r="R46" s="276">
        <v>539681.98</v>
      </c>
      <c r="S46" s="276">
        <v>443073.96</v>
      </c>
      <c r="T46" s="276">
        <v>15820926.04</v>
      </c>
      <c r="U46" s="278"/>
    </row>
    <row r="47" spans="2:21" ht="15" customHeight="1" hidden="1">
      <c r="B47" s="263" t="s">
        <v>979</v>
      </c>
      <c r="C47" s="506" t="s">
        <v>654</v>
      </c>
      <c r="D47" s="506"/>
      <c r="E47" s="506"/>
      <c r="F47" s="506"/>
      <c r="G47" s="264">
        <v>0</v>
      </c>
      <c r="H47" s="264">
        <v>0</v>
      </c>
      <c r="I47" s="507">
        <v>0</v>
      </c>
      <c r="J47" s="507"/>
      <c r="K47" s="264">
        <v>0</v>
      </c>
      <c r="L47" s="264">
        <v>0</v>
      </c>
      <c r="M47" s="264">
        <v>322.14</v>
      </c>
      <c r="N47" s="264">
        <v>-96930.16</v>
      </c>
      <c r="O47" s="507">
        <v>-96608.02</v>
      </c>
      <c r="P47" s="507"/>
      <c r="Q47" s="507"/>
      <c r="R47" s="264">
        <v>539537.98</v>
      </c>
      <c r="S47" s="264">
        <v>442929.96</v>
      </c>
      <c r="T47" s="264">
        <v>-442929.96</v>
      </c>
      <c r="U47" s="279"/>
    </row>
    <row r="48" spans="2:21" ht="15" customHeight="1" hidden="1">
      <c r="B48" s="263" t="s">
        <v>1015</v>
      </c>
      <c r="C48" s="506" t="s">
        <v>688</v>
      </c>
      <c r="D48" s="506"/>
      <c r="E48" s="506"/>
      <c r="F48" s="506"/>
      <c r="G48" s="264">
        <v>0</v>
      </c>
      <c r="H48" s="264">
        <v>0</v>
      </c>
      <c r="I48" s="507">
        <v>0</v>
      </c>
      <c r="J48" s="507"/>
      <c r="K48" s="264">
        <v>0</v>
      </c>
      <c r="L48" s="264">
        <v>0</v>
      </c>
      <c r="M48" s="264">
        <v>0</v>
      </c>
      <c r="N48" s="264">
        <v>-5000</v>
      </c>
      <c r="O48" s="507">
        <v>-5000</v>
      </c>
      <c r="P48" s="507"/>
      <c r="Q48" s="507"/>
      <c r="R48" s="264">
        <v>5000</v>
      </c>
      <c r="S48" s="264">
        <v>0</v>
      </c>
      <c r="T48" s="264">
        <v>0</v>
      </c>
      <c r="U48" s="279"/>
    </row>
    <row r="49" spans="2:21" ht="15" customHeight="1" hidden="1">
      <c r="B49" s="263" t="s">
        <v>1016</v>
      </c>
      <c r="C49" s="506" t="s">
        <v>1017</v>
      </c>
      <c r="D49" s="506"/>
      <c r="E49" s="506"/>
      <c r="F49" s="506"/>
      <c r="G49" s="264">
        <v>0</v>
      </c>
      <c r="H49" s="264">
        <v>0</v>
      </c>
      <c r="I49" s="507">
        <v>0</v>
      </c>
      <c r="J49" s="507"/>
      <c r="K49" s="264">
        <v>0</v>
      </c>
      <c r="L49" s="264">
        <v>0</v>
      </c>
      <c r="M49" s="264">
        <v>0</v>
      </c>
      <c r="N49" s="264">
        <v>-5000</v>
      </c>
      <c r="O49" s="507">
        <v>-5000</v>
      </c>
      <c r="P49" s="507"/>
      <c r="Q49" s="507"/>
      <c r="R49" s="264">
        <v>5000</v>
      </c>
      <c r="S49" s="264">
        <v>0</v>
      </c>
      <c r="T49" s="264">
        <v>0</v>
      </c>
      <c r="U49" s="279"/>
    </row>
    <row r="50" spans="2:21" ht="15" customHeight="1" hidden="1">
      <c r="B50" s="263" t="s">
        <v>980</v>
      </c>
      <c r="C50" s="506" t="s">
        <v>692</v>
      </c>
      <c r="D50" s="506"/>
      <c r="E50" s="506"/>
      <c r="F50" s="506"/>
      <c r="G50" s="264">
        <v>0</v>
      </c>
      <c r="H50" s="264">
        <v>0</v>
      </c>
      <c r="I50" s="507">
        <v>0</v>
      </c>
      <c r="J50" s="507"/>
      <c r="K50" s="264">
        <v>0</v>
      </c>
      <c r="L50" s="264">
        <v>0</v>
      </c>
      <c r="M50" s="264">
        <v>2708</v>
      </c>
      <c r="N50" s="264">
        <v>1700.7</v>
      </c>
      <c r="O50" s="507">
        <v>4408.7</v>
      </c>
      <c r="P50" s="507"/>
      <c r="Q50" s="507"/>
      <c r="R50" s="264">
        <v>5005.44</v>
      </c>
      <c r="S50" s="264">
        <v>9414.14</v>
      </c>
      <c r="T50" s="264">
        <v>-9414.14</v>
      </c>
      <c r="U50" s="279"/>
    </row>
    <row r="51" spans="2:21" ht="15" customHeight="1" hidden="1">
      <c r="B51" s="263" t="s">
        <v>693</v>
      </c>
      <c r="C51" s="506" t="s">
        <v>694</v>
      </c>
      <c r="D51" s="506"/>
      <c r="E51" s="506"/>
      <c r="F51" s="506"/>
      <c r="G51" s="264">
        <v>0</v>
      </c>
      <c r="H51" s="264">
        <v>0</v>
      </c>
      <c r="I51" s="507">
        <v>0</v>
      </c>
      <c r="J51" s="507"/>
      <c r="K51" s="264">
        <v>0</v>
      </c>
      <c r="L51" s="264">
        <v>0</v>
      </c>
      <c r="M51" s="264">
        <v>0</v>
      </c>
      <c r="N51" s="264">
        <v>-1292.24</v>
      </c>
      <c r="O51" s="507">
        <v>-1292.24</v>
      </c>
      <c r="P51" s="507"/>
      <c r="Q51" s="507"/>
      <c r="R51" s="264">
        <v>1292.24</v>
      </c>
      <c r="S51" s="264">
        <v>0</v>
      </c>
      <c r="T51" s="264">
        <v>0</v>
      </c>
      <c r="U51" s="279"/>
    </row>
    <row r="52" spans="2:21" ht="15" customHeight="1" hidden="1">
      <c r="B52" s="263" t="s">
        <v>697</v>
      </c>
      <c r="C52" s="506" t="s">
        <v>698</v>
      </c>
      <c r="D52" s="506"/>
      <c r="E52" s="506"/>
      <c r="F52" s="506"/>
      <c r="G52" s="264">
        <v>0</v>
      </c>
      <c r="H52" s="264">
        <v>0</v>
      </c>
      <c r="I52" s="507">
        <v>0</v>
      </c>
      <c r="J52" s="507"/>
      <c r="K52" s="264">
        <v>0</v>
      </c>
      <c r="L52" s="264">
        <v>0</v>
      </c>
      <c r="M52" s="264">
        <v>0</v>
      </c>
      <c r="N52" s="264">
        <v>-3713.2</v>
      </c>
      <c r="O52" s="507">
        <v>-3713.2</v>
      </c>
      <c r="P52" s="507"/>
      <c r="Q52" s="507"/>
      <c r="R52" s="264">
        <v>3713.2</v>
      </c>
      <c r="S52" s="264">
        <v>0</v>
      </c>
      <c r="T52" s="264">
        <v>0</v>
      </c>
      <c r="U52" s="279"/>
    </row>
    <row r="53" spans="2:21" ht="15" customHeight="1" hidden="1">
      <c r="B53" s="263" t="s">
        <v>699</v>
      </c>
      <c r="C53" s="506" t="s">
        <v>700</v>
      </c>
      <c r="D53" s="506"/>
      <c r="E53" s="506"/>
      <c r="F53" s="506"/>
      <c r="G53" s="264">
        <v>0</v>
      </c>
      <c r="H53" s="264">
        <v>0</v>
      </c>
      <c r="I53" s="507">
        <v>0</v>
      </c>
      <c r="J53" s="507"/>
      <c r="K53" s="264">
        <v>0</v>
      </c>
      <c r="L53" s="264">
        <v>0</v>
      </c>
      <c r="M53" s="264">
        <v>0</v>
      </c>
      <c r="N53" s="264">
        <v>555.84</v>
      </c>
      <c r="O53" s="507">
        <v>555.84</v>
      </c>
      <c r="P53" s="507"/>
      <c r="Q53" s="507"/>
      <c r="R53" s="264">
        <v>0</v>
      </c>
      <c r="S53" s="264">
        <v>555.84</v>
      </c>
      <c r="T53" s="264">
        <v>-555.84</v>
      </c>
      <c r="U53" s="279"/>
    </row>
    <row r="54" spans="2:21" ht="15" customHeight="1" hidden="1">
      <c r="B54" s="263" t="s">
        <v>701</v>
      </c>
      <c r="C54" s="506" t="s">
        <v>702</v>
      </c>
      <c r="D54" s="506"/>
      <c r="E54" s="506"/>
      <c r="F54" s="506"/>
      <c r="G54" s="264">
        <v>0</v>
      </c>
      <c r="H54" s="264">
        <v>0</v>
      </c>
      <c r="I54" s="507">
        <v>0</v>
      </c>
      <c r="J54" s="507"/>
      <c r="K54" s="264">
        <v>0</v>
      </c>
      <c r="L54" s="264">
        <v>0</v>
      </c>
      <c r="M54" s="264">
        <v>0</v>
      </c>
      <c r="N54" s="264">
        <v>-841.2</v>
      </c>
      <c r="O54" s="507">
        <v>-841.2</v>
      </c>
      <c r="P54" s="507"/>
      <c r="Q54" s="507"/>
      <c r="R54" s="264">
        <v>0</v>
      </c>
      <c r="S54" s="264">
        <v>-841.2</v>
      </c>
      <c r="T54" s="264">
        <v>841.2</v>
      </c>
      <c r="U54" s="279"/>
    </row>
    <row r="55" spans="2:21" ht="15" customHeight="1" hidden="1">
      <c r="B55" s="263" t="s">
        <v>999</v>
      </c>
      <c r="C55" s="506" t="s">
        <v>1000</v>
      </c>
      <c r="D55" s="506"/>
      <c r="E55" s="506"/>
      <c r="F55" s="506"/>
      <c r="G55" s="264">
        <v>0</v>
      </c>
      <c r="H55" s="264">
        <v>0</v>
      </c>
      <c r="I55" s="507">
        <v>0</v>
      </c>
      <c r="J55" s="507"/>
      <c r="K55" s="264">
        <v>0</v>
      </c>
      <c r="L55" s="264">
        <v>0</v>
      </c>
      <c r="M55" s="264">
        <v>0</v>
      </c>
      <c r="N55" s="264">
        <v>6544.5</v>
      </c>
      <c r="O55" s="507">
        <v>6544.5</v>
      </c>
      <c r="P55" s="507"/>
      <c r="Q55" s="507"/>
      <c r="R55" s="264">
        <v>0</v>
      </c>
      <c r="S55" s="264">
        <v>6544.5</v>
      </c>
      <c r="T55" s="264">
        <v>-6544.5</v>
      </c>
      <c r="U55" s="279"/>
    </row>
    <row r="56" spans="2:21" ht="15" customHeight="1" hidden="1">
      <c r="B56" s="263" t="s">
        <v>705</v>
      </c>
      <c r="C56" s="506" t="s">
        <v>706</v>
      </c>
      <c r="D56" s="506"/>
      <c r="E56" s="506"/>
      <c r="F56" s="506"/>
      <c r="G56" s="264">
        <v>0</v>
      </c>
      <c r="H56" s="264">
        <v>0</v>
      </c>
      <c r="I56" s="507">
        <v>0</v>
      </c>
      <c r="J56" s="507"/>
      <c r="K56" s="264">
        <v>0</v>
      </c>
      <c r="L56" s="264">
        <v>0</v>
      </c>
      <c r="M56" s="264">
        <v>1340</v>
      </c>
      <c r="N56" s="264">
        <v>-1340</v>
      </c>
      <c r="O56" s="507">
        <v>0</v>
      </c>
      <c r="P56" s="507"/>
      <c r="Q56" s="507"/>
      <c r="R56" s="264">
        <v>0</v>
      </c>
      <c r="S56" s="264">
        <v>0</v>
      </c>
      <c r="T56" s="264">
        <v>0</v>
      </c>
      <c r="U56" s="279"/>
    </row>
    <row r="57" spans="2:21" ht="15" customHeight="1" hidden="1">
      <c r="B57" s="263" t="s">
        <v>1086</v>
      </c>
      <c r="C57" s="506" t="s">
        <v>1087</v>
      </c>
      <c r="D57" s="506"/>
      <c r="E57" s="506"/>
      <c r="F57" s="506"/>
      <c r="G57" s="264">
        <v>0</v>
      </c>
      <c r="H57" s="264">
        <v>0</v>
      </c>
      <c r="I57" s="507">
        <v>0</v>
      </c>
      <c r="J57" s="507"/>
      <c r="K57" s="264">
        <v>0</v>
      </c>
      <c r="L57" s="264">
        <v>0</v>
      </c>
      <c r="M57" s="264">
        <v>1368</v>
      </c>
      <c r="N57" s="264">
        <v>-1368</v>
      </c>
      <c r="O57" s="507">
        <v>0</v>
      </c>
      <c r="P57" s="507"/>
      <c r="Q57" s="507"/>
      <c r="R57" s="264">
        <v>0</v>
      </c>
      <c r="S57" s="264">
        <v>0</v>
      </c>
      <c r="T57" s="264">
        <v>0</v>
      </c>
      <c r="U57" s="279"/>
    </row>
    <row r="58" spans="2:21" ht="15" customHeight="1" hidden="1">
      <c r="B58" s="263" t="s">
        <v>1093</v>
      </c>
      <c r="C58" s="506" t="s">
        <v>1094</v>
      </c>
      <c r="D58" s="506"/>
      <c r="E58" s="506"/>
      <c r="F58" s="506"/>
      <c r="G58" s="264">
        <v>0</v>
      </c>
      <c r="H58" s="264">
        <v>0</v>
      </c>
      <c r="I58" s="507">
        <v>0</v>
      </c>
      <c r="J58" s="507"/>
      <c r="K58" s="264">
        <v>0</v>
      </c>
      <c r="L58" s="264">
        <v>0</v>
      </c>
      <c r="M58" s="264">
        <v>0</v>
      </c>
      <c r="N58" s="264">
        <v>3155</v>
      </c>
      <c r="O58" s="507">
        <v>3155</v>
      </c>
      <c r="P58" s="507"/>
      <c r="Q58" s="507"/>
      <c r="R58" s="264">
        <v>0</v>
      </c>
      <c r="S58" s="264">
        <v>3155</v>
      </c>
      <c r="T58" s="264">
        <v>-3155</v>
      </c>
      <c r="U58" s="279"/>
    </row>
    <row r="59" spans="2:21" ht="15" customHeight="1" hidden="1">
      <c r="B59" s="263" t="s">
        <v>713</v>
      </c>
      <c r="C59" s="506" t="s">
        <v>714</v>
      </c>
      <c r="D59" s="506"/>
      <c r="E59" s="506"/>
      <c r="F59" s="506"/>
      <c r="G59" s="264">
        <v>0</v>
      </c>
      <c r="H59" s="264">
        <v>0</v>
      </c>
      <c r="I59" s="507">
        <v>0</v>
      </c>
      <c r="J59" s="507"/>
      <c r="K59" s="264">
        <v>0</v>
      </c>
      <c r="L59" s="264">
        <v>0</v>
      </c>
      <c r="M59" s="264">
        <v>0</v>
      </c>
      <c r="N59" s="264">
        <v>-11661.22</v>
      </c>
      <c r="O59" s="507">
        <v>-11661.22</v>
      </c>
      <c r="P59" s="507"/>
      <c r="Q59" s="507"/>
      <c r="R59" s="264">
        <v>11661.22</v>
      </c>
      <c r="S59" s="264">
        <v>0</v>
      </c>
      <c r="T59" s="264">
        <v>0</v>
      </c>
      <c r="U59" s="279"/>
    </row>
    <row r="60" spans="2:21" ht="15" customHeight="1" hidden="1">
      <c r="B60" s="263" t="s">
        <v>719</v>
      </c>
      <c r="C60" s="506" t="s">
        <v>720</v>
      </c>
      <c r="D60" s="506"/>
      <c r="E60" s="506"/>
      <c r="F60" s="506"/>
      <c r="G60" s="264">
        <v>0</v>
      </c>
      <c r="H60" s="264">
        <v>0</v>
      </c>
      <c r="I60" s="507">
        <v>0</v>
      </c>
      <c r="J60" s="507"/>
      <c r="K60" s="264">
        <v>0</v>
      </c>
      <c r="L60" s="264">
        <v>0</v>
      </c>
      <c r="M60" s="264">
        <v>0</v>
      </c>
      <c r="N60" s="264">
        <v>-11661.22</v>
      </c>
      <c r="O60" s="507">
        <v>-11661.22</v>
      </c>
      <c r="P60" s="507"/>
      <c r="Q60" s="507"/>
      <c r="R60" s="264">
        <v>11661.22</v>
      </c>
      <c r="S60" s="264">
        <v>0</v>
      </c>
      <c r="T60" s="264">
        <v>0</v>
      </c>
      <c r="U60" s="279"/>
    </row>
    <row r="61" spans="2:21" ht="15" customHeight="1" hidden="1">
      <c r="B61" s="263" t="s">
        <v>723</v>
      </c>
      <c r="C61" s="506" t="s">
        <v>724</v>
      </c>
      <c r="D61" s="506"/>
      <c r="E61" s="506"/>
      <c r="F61" s="506"/>
      <c r="G61" s="264">
        <v>0</v>
      </c>
      <c r="H61" s="264">
        <v>0</v>
      </c>
      <c r="I61" s="507">
        <v>0</v>
      </c>
      <c r="J61" s="507"/>
      <c r="K61" s="264">
        <v>0</v>
      </c>
      <c r="L61" s="264">
        <v>0</v>
      </c>
      <c r="M61" s="264">
        <v>0</v>
      </c>
      <c r="N61" s="264">
        <v>-14878.22</v>
      </c>
      <c r="O61" s="507">
        <v>-14878.22</v>
      </c>
      <c r="P61" s="507"/>
      <c r="Q61" s="507"/>
      <c r="R61" s="264">
        <v>14878.22</v>
      </c>
      <c r="S61" s="264">
        <v>0</v>
      </c>
      <c r="T61" s="264">
        <v>0</v>
      </c>
      <c r="U61" s="279"/>
    </row>
    <row r="62" spans="2:21" ht="15" customHeight="1" hidden="1">
      <c r="B62" s="263" t="s">
        <v>725</v>
      </c>
      <c r="C62" s="506" t="s">
        <v>726</v>
      </c>
      <c r="D62" s="506"/>
      <c r="E62" s="506"/>
      <c r="F62" s="506"/>
      <c r="G62" s="264">
        <v>0</v>
      </c>
      <c r="H62" s="264">
        <v>0</v>
      </c>
      <c r="I62" s="507">
        <v>0</v>
      </c>
      <c r="J62" s="507"/>
      <c r="K62" s="264">
        <v>0</v>
      </c>
      <c r="L62" s="264">
        <v>0</v>
      </c>
      <c r="M62" s="264">
        <v>0</v>
      </c>
      <c r="N62" s="264">
        <v>-14878.22</v>
      </c>
      <c r="O62" s="507">
        <v>-14878.22</v>
      </c>
      <c r="P62" s="507"/>
      <c r="Q62" s="507"/>
      <c r="R62" s="264">
        <v>14878.22</v>
      </c>
      <c r="S62" s="264">
        <v>0</v>
      </c>
      <c r="T62" s="264">
        <v>0</v>
      </c>
      <c r="U62" s="279"/>
    </row>
    <row r="63" spans="2:21" ht="15" customHeight="1" hidden="1">
      <c r="B63" s="263" t="s">
        <v>729</v>
      </c>
      <c r="C63" s="506" t="s">
        <v>730</v>
      </c>
      <c r="D63" s="506"/>
      <c r="E63" s="506"/>
      <c r="F63" s="506"/>
      <c r="G63" s="264">
        <v>0</v>
      </c>
      <c r="H63" s="264">
        <v>0</v>
      </c>
      <c r="I63" s="507">
        <v>0</v>
      </c>
      <c r="J63" s="507"/>
      <c r="K63" s="264">
        <v>0</v>
      </c>
      <c r="L63" s="264">
        <v>0</v>
      </c>
      <c r="M63" s="264">
        <v>0</v>
      </c>
      <c r="N63" s="264">
        <v>-154792.7</v>
      </c>
      <c r="O63" s="507">
        <v>-154792.7</v>
      </c>
      <c r="P63" s="507"/>
      <c r="Q63" s="507"/>
      <c r="R63" s="264">
        <v>338258.64</v>
      </c>
      <c r="S63" s="264">
        <v>183465.94</v>
      </c>
      <c r="T63" s="264">
        <v>-183465.94</v>
      </c>
      <c r="U63" s="279"/>
    </row>
    <row r="64" spans="2:21" ht="15" customHeight="1" hidden="1">
      <c r="B64" s="263" t="s">
        <v>731</v>
      </c>
      <c r="C64" s="506" t="s">
        <v>732</v>
      </c>
      <c r="D64" s="506"/>
      <c r="E64" s="506"/>
      <c r="F64" s="506"/>
      <c r="G64" s="264">
        <v>0</v>
      </c>
      <c r="H64" s="264">
        <v>0</v>
      </c>
      <c r="I64" s="507">
        <v>0</v>
      </c>
      <c r="J64" s="507"/>
      <c r="K64" s="264">
        <v>0</v>
      </c>
      <c r="L64" s="264">
        <v>0</v>
      </c>
      <c r="M64" s="264">
        <v>0</v>
      </c>
      <c r="N64" s="264">
        <v>-72278.41</v>
      </c>
      <c r="O64" s="507">
        <v>-72278.41</v>
      </c>
      <c r="P64" s="507"/>
      <c r="Q64" s="507"/>
      <c r="R64" s="264">
        <v>72278.41</v>
      </c>
      <c r="S64" s="264">
        <v>0</v>
      </c>
      <c r="T64" s="264">
        <v>0</v>
      </c>
      <c r="U64" s="279"/>
    </row>
    <row r="65" spans="2:21" ht="15" customHeight="1" hidden="1">
      <c r="B65" s="263" t="s">
        <v>983</v>
      </c>
      <c r="C65" s="506" t="s">
        <v>984</v>
      </c>
      <c r="D65" s="506"/>
      <c r="E65" s="506"/>
      <c r="F65" s="506"/>
      <c r="G65" s="264">
        <v>0</v>
      </c>
      <c r="H65" s="264">
        <v>0</v>
      </c>
      <c r="I65" s="507">
        <v>0</v>
      </c>
      <c r="J65" s="507"/>
      <c r="K65" s="264">
        <v>0</v>
      </c>
      <c r="L65" s="264">
        <v>0</v>
      </c>
      <c r="M65" s="264">
        <v>0</v>
      </c>
      <c r="N65" s="264">
        <v>-18031.5</v>
      </c>
      <c r="O65" s="507">
        <v>-18031.5</v>
      </c>
      <c r="P65" s="507"/>
      <c r="Q65" s="507"/>
      <c r="R65" s="264">
        <v>18031.5</v>
      </c>
      <c r="S65" s="264">
        <v>0</v>
      </c>
      <c r="T65" s="264">
        <v>0</v>
      </c>
      <c r="U65" s="279"/>
    </row>
    <row r="66" spans="2:21" ht="15" customHeight="1" hidden="1">
      <c r="B66" s="263" t="s">
        <v>733</v>
      </c>
      <c r="C66" s="506" t="s">
        <v>734</v>
      </c>
      <c r="D66" s="506"/>
      <c r="E66" s="506"/>
      <c r="F66" s="506"/>
      <c r="G66" s="264">
        <v>0</v>
      </c>
      <c r="H66" s="264">
        <v>0</v>
      </c>
      <c r="I66" s="507">
        <v>0</v>
      </c>
      <c r="J66" s="507"/>
      <c r="K66" s="264">
        <v>0</v>
      </c>
      <c r="L66" s="264">
        <v>0</v>
      </c>
      <c r="M66" s="264">
        <v>0</v>
      </c>
      <c r="N66" s="264">
        <v>-7213.06</v>
      </c>
      <c r="O66" s="507">
        <v>-7213.06</v>
      </c>
      <c r="P66" s="507"/>
      <c r="Q66" s="507"/>
      <c r="R66" s="264">
        <v>7213.06</v>
      </c>
      <c r="S66" s="264">
        <v>0</v>
      </c>
      <c r="T66" s="264">
        <v>0</v>
      </c>
      <c r="U66" s="279"/>
    </row>
    <row r="67" spans="2:21" ht="15" customHeight="1" hidden="1">
      <c r="B67" s="263" t="s">
        <v>985</v>
      </c>
      <c r="C67" s="506" t="s">
        <v>986</v>
      </c>
      <c r="D67" s="506"/>
      <c r="E67" s="506"/>
      <c r="F67" s="506"/>
      <c r="G67" s="264">
        <v>0</v>
      </c>
      <c r="H67" s="264">
        <v>0</v>
      </c>
      <c r="I67" s="507">
        <v>0</v>
      </c>
      <c r="J67" s="507"/>
      <c r="K67" s="264">
        <v>0</v>
      </c>
      <c r="L67" s="264">
        <v>0</v>
      </c>
      <c r="M67" s="264">
        <v>0</v>
      </c>
      <c r="N67" s="264">
        <v>233.31</v>
      </c>
      <c r="O67" s="507">
        <v>233.31</v>
      </c>
      <c r="P67" s="507"/>
      <c r="Q67" s="507"/>
      <c r="R67" s="264">
        <v>183232.63</v>
      </c>
      <c r="S67" s="264">
        <v>183465.94</v>
      </c>
      <c r="T67" s="264">
        <v>-183465.94</v>
      </c>
      <c r="U67" s="279"/>
    </row>
    <row r="68" spans="2:21" ht="15" customHeight="1" hidden="1">
      <c r="B68" s="263" t="s">
        <v>1034</v>
      </c>
      <c r="C68" s="506" t="s">
        <v>1035</v>
      </c>
      <c r="D68" s="506"/>
      <c r="E68" s="506"/>
      <c r="F68" s="506"/>
      <c r="G68" s="264">
        <v>0</v>
      </c>
      <c r="H68" s="264">
        <v>0</v>
      </c>
      <c r="I68" s="507">
        <v>0</v>
      </c>
      <c r="J68" s="507"/>
      <c r="K68" s="264">
        <v>0</v>
      </c>
      <c r="L68" s="264">
        <v>0</v>
      </c>
      <c r="M68" s="264">
        <v>0</v>
      </c>
      <c r="N68" s="264">
        <v>-17576.79</v>
      </c>
      <c r="O68" s="507">
        <v>-17576.79</v>
      </c>
      <c r="P68" s="507"/>
      <c r="Q68" s="507"/>
      <c r="R68" s="264">
        <v>17576.79</v>
      </c>
      <c r="S68" s="264">
        <v>0</v>
      </c>
      <c r="T68" s="264">
        <v>0</v>
      </c>
      <c r="U68" s="279"/>
    </row>
    <row r="69" spans="2:21" ht="15" customHeight="1" hidden="1">
      <c r="B69" s="263" t="s">
        <v>735</v>
      </c>
      <c r="C69" s="506" t="s">
        <v>736</v>
      </c>
      <c r="D69" s="506"/>
      <c r="E69" s="506"/>
      <c r="F69" s="506"/>
      <c r="G69" s="264">
        <v>0</v>
      </c>
      <c r="H69" s="264">
        <v>0</v>
      </c>
      <c r="I69" s="507">
        <v>0</v>
      </c>
      <c r="J69" s="507"/>
      <c r="K69" s="264">
        <v>0</v>
      </c>
      <c r="L69" s="264">
        <v>0</v>
      </c>
      <c r="M69" s="264">
        <v>0</v>
      </c>
      <c r="N69" s="264">
        <v>-39926.25</v>
      </c>
      <c r="O69" s="507">
        <v>-39926.25</v>
      </c>
      <c r="P69" s="507"/>
      <c r="Q69" s="507"/>
      <c r="R69" s="264">
        <v>39926.25</v>
      </c>
      <c r="S69" s="264">
        <v>0</v>
      </c>
      <c r="T69" s="264">
        <v>0</v>
      </c>
      <c r="U69" s="279"/>
    </row>
    <row r="70" spans="2:21" ht="15" customHeight="1" hidden="1">
      <c r="B70" s="263" t="s">
        <v>737</v>
      </c>
      <c r="C70" s="506" t="s">
        <v>738</v>
      </c>
      <c r="D70" s="506"/>
      <c r="E70" s="506"/>
      <c r="F70" s="506"/>
      <c r="G70" s="264">
        <v>0</v>
      </c>
      <c r="H70" s="264">
        <v>0</v>
      </c>
      <c r="I70" s="507">
        <v>0</v>
      </c>
      <c r="J70" s="507"/>
      <c r="K70" s="264">
        <v>0</v>
      </c>
      <c r="L70" s="264">
        <v>0</v>
      </c>
      <c r="M70" s="264">
        <v>2727.04</v>
      </c>
      <c r="N70" s="264">
        <v>70418.79</v>
      </c>
      <c r="O70" s="507">
        <v>73145.83</v>
      </c>
      <c r="P70" s="507"/>
      <c r="Q70" s="507"/>
      <c r="R70" s="264">
        <v>89520.7</v>
      </c>
      <c r="S70" s="264">
        <v>162666.53</v>
      </c>
      <c r="T70" s="264">
        <v>-162666.53</v>
      </c>
      <c r="U70" s="279"/>
    </row>
    <row r="71" spans="2:21" ht="15" customHeight="1" hidden="1">
      <c r="B71" s="263" t="s">
        <v>739</v>
      </c>
      <c r="C71" s="506" t="s">
        <v>740</v>
      </c>
      <c r="D71" s="506"/>
      <c r="E71" s="506"/>
      <c r="F71" s="506"/>
      <c r="G71" s="264">
        <v>0</v>
      </c>
      <c r="H71" s="264">
        <v>0</v>
      </c>
      <c r="I71" s="507">
        <v>0</v>
      </c>
      <c r="J71" s="507"/>
      <c r="K71" s="264">
        <v>0</v>
      </c>
      <c r="L71" s="264">
        <v>0</v>
      </c>
      <c r="M71" s="264">
        <v>0</v>
      </c>
      <c r="N71" s="264">
        <v>-948.92</v>
      </c>
      <c r="O71" s="507">
        <v>-948.92</v>
      </c>
      <c r="P71" s="507"/>
      <c r="Q71" s="507"/>
      <c r="R71" s="264">
        <v>948.92</v>
      </c>
      <c r="S71" s="264">
        <v>0</v>
      </c>
      <c r="T71" s="264">
        <v>0</v>
      </c>
      <c r="U71" s="279"/>
    </row>
    <row r="72" spans="2:21" ht="15" customHeight="1" hidden="1">
      <c r="B72" s="263" t="s">
        <v>743</v>
      </c>
      <c r="C72" s="506" t="s">
        <v>744</v>
      </c>
      <c r="D72" s="506"/>
      <c r="E72" s="506"/>
      <c r="F72" s="506"/>
      <c r="G72" s="264">
        <v>0</v>
      </c>
      <c r="H72" s="264">
        <v>0</v>
      </c>
      <c r="I72" s="507">
        <v>0</v>
      </c>
      <c r="J72" s="507"/>
      <c r="K72" s="264">
        <v>0</v>
      </c>
      <c r="L72" s="264">
        <v>0</v>
      </c>
      <c r="M72" s="264">
        <v>0</v>
      </c>
      <c r="N72" s="264">
        <v>2629.33</v>
      </c>
      <c r="O72" s="507">
        <v>2629.33</v>
      </c>
      <c r="P72" s="507"/>
      <c r="Q72" s="507"/>
      <c r="R72" s="264">
        <v>8084</v>
      </c>
      <c r="S72" s="264">
        <v>10713.33</v>
      </c>
      <c r="T72" s="264">
        <v>-10713.33</v>
      </c>
      <c r="U72" s="279"/>
    </row>
    <row r="73" spans="2:21" ht="15" customHeight="1" hidden="1">
      <c r="B73" s="263" t="s">
        <v>987</v>
      </c>
      <c r="C73" s="506" t="s">
        <v>726</v>
      </c>
      <c r="D73" s="506"/>
      <c r="E73" s="506"/>
      <c r="F73" s="506"/>
      <c r="G73" s="264">
        <v>0</v>
      </c>
      <c r="H73" s="264">
        <v>0</v>
      </c>
      <c r="I73" s="507">
        <v>0</v>
      </c>
      <c r="J73" s="507"/>
      <c r="K73" s="264">
        <v>0</v>
      </c>
      <c r="L73" s="264">
        <v>0</v>
      </c>
      <c r="M73" s="264">
        <v>0</v>
      </c>
      <c r="N73" s="264">
        <v>-56260.99</v>
      </c>
      <c r="O73" s="507">
        <v>-56260.99</v>
      </c>
      <c r="P73" s="507"/>
      <c r="Q73" s="507"/>
      <c r="R73" s="264">
        <v>56260.99</v>
      </c>
      <c r="S73" s="264">
        <v>0</v>
      </c>
      <c r="T73" s="264">
        <v>0</v>
      </c>
      <c r="U73" s="279"/>
    </row>
    <row r="74" spans="2:21" ht="15" customHeight="1" hidden="1">
      <c r="B74" s="263" t="s">
        <v>753</v>
      </c>
      <c r="C74" s="506" t="s">
        <v>754</v>
      </c>
      <c r="D74" s="506"/>
      <c r="E74" s="506"/>
      <c r="F74" s="506"/>
      <c r="G74" s="264">
        <v>0</v>
      </c>
      <c r="H74" s="264">
        <v>0</v>
      </c>
      <c r="I74" s="507">
        <v>0</v>
      </c>
      <c r="J74" s="507"/>
      <c r="K74" s="264">
        <v>0</v>
      </c>
      <c r="L74" s="264">
        <v>0</v>
      </c>
      <c r="M74" s="264">
        <v>0</v>
      </c>
      <c r="N74" s="264">
        <v>-1600</v>
      </c>
      <c r="O74" s="507">
        <v>-1600</v>
      </c>
      <c r="P74" s="507"/>
      <c r="Q74" s="507"/>
      <c r="R74" s="264">
        <v>1600</v>
      </c>
      <c r="S74" s="264">
        <v>0</v>
      </c>
      <c r="T74" s="264">
        <v>0</v>
      </c>
      <c r="U74" s="279"/>
    </row>
    <row r="75" spans="2:21" ht="15" customHeight="1" hidden="1">
      <c r="B75" s="263" t="s">
        <v>1061</v>
      </c>
      <c r="C75" s="506" t="s">
        <v>1062</v>
      </c>
      <c r="D75" s="506"/>
      <c r="E75" s="506"/>
      <c r="F75" s="506"/>
      <c r="G75" s="264">
        <v>0</v>
      </c>
      <c r="H75" s="264">
        <v>0</v>
      </c>
      <c r="I75" s="507">
        <v>0</v>
      </c>
      <c r="J75" s="507"/>
      <c r="K75" s="264">
        <v>0</v>
      </c>
      <c r="L75" s="264">
        <v>0</v>
      </c>
      <c r="M75" s="264">
        <v>0</v>
      </c>
      <c r="N75" s="264">
        <v>1260</v>
      </c>
      <c r="O75" s="507">
        <v>1260</v>
      </c>
      <c r="P75" s="507"/>
      <c r="Q75" s="507"/>
      <c r="R75" s="264">
        <v>0</v>
      </c>
      <c r="S75" s="264">
        <v>1260</v>
      </c>
      <c r="T75" s="264">
        <v>-1260</v>
      </c>
      <c r="U75" s="279"/>
    </row>
    <row r="76" spans="2:21" ht="15" customHeight="1" hidden="1">
      <c r="B76" s="263" t="s">
        <v>1036</v>
      </c>
      <c r="C76" s="506" t="s">
        <v>1037</v>
      </c>
      <c r="D76" s="506"/>
      <c r="E76" s="506"/>
      <c r="F76" s="506"/>
      <c r="G76" s="264">
        <v>0</v>
      </c>
      <c r="H76" s="264">
        <v>0</v>
      </c>
      <c r="I76" s="507">
        <v>0</v>
      </c>
      <c r="J76" s="507"/>
      <c r="K76" s="264">
        <v>0</v>
      </c>
      <c r="L76" s="264">
        <v>0</v>
      </c>
      <c r="M76" s="264">
        <v>-54.15</v>
      </c>
      <c r="N76" s="264">
        <v>-11433.14</v>
      </c>
      <c r="O76" s="507">
        <v>-11487.29</v>
      </c>
      <c r="P76" s="507"/>
      <c r="Q76" s="507"/>
      <c r="R76" s="264">
        <v>11487.29</v>
      </c>
      <c r="S76" s="264">
        <v>0</v>
      </c>
      <c r="T76" s="264">
        <v>0</v>
      </c>
      <c r="U76" s="279"/>
    </row>
    <row r="77" spans="2:21" ht="15" customHeight="1" hidden="1">
      <c r="B77" s="263" t="s">
        <v>761</v>
      </c>
      <c r="C77" s="506" t="s">
        <v>762</v>
      </c>
      <c r="D77" s="506"/>
      <c r="E77" s="506"/>
      <c r="F77" s="506"/>
      <c r="G77" s="264">
        <v>0</v>
      </c>
      <c r="H77" s="264">
        <v>0</v>
      </c>
      <c r="I77" s="507">
        <v>0</v>
      </c>
      <c r="J77" s="507"/>
      <c r="K77" s="264">
        <v>0</v>
      </c>
      <c r="L77" s="264">
        <v>0</v>
      </c>
      <c r="M77" s="264">
        <v>0</v>
      </c>
      <c r="N77" s="264">
        <v>95375.27</v>
      </c>
      <c r="O77" s="507">
        <v>95375.27</v>
      </c>
      <c r="P77" s="507"/>
      <c r="Q77" s="507"/>
      <c r="R77" s="264">
        <v>1388.06</v>
      </c>
      <c r="S77" s="264">
        <v>96763.33</v>
      </c>
      <c r="T77" s="264">
        <v>-96763.33</v>
      </c>
      <c r="U77" s="279"/>
    </row>
    <row r="78" spans="2:21" ht="15" customHeight="1" hidden="1">
      <c r="B78" s="263" t="s">
        <v>763</v>
      </c>
      <c r="C78" s="506" t="s">
        <v>764</v>
      </c>
      <c r="D78" s="506"/>
      <c r="E78" s="506"/>
      <c r="F78" s="506"/>
      <c r="G78" s="264">
        <v>0</v>
      </c>
      <c r="H78" s="264">
        <v>0</v>
      </c>
      <c r="I78" s="507">
        <v>0</v>
      </c>
      <c r="J78" s="507"/>
      <c r="K78" s="264">
        <v>0</v>
      </c>
      <c r="L78" s="264">
        <v>0</v>
      </c>
      <c r="M78" s="264">
        <v>-68.38</v>
      </c>
      <c r="N78" s="264">
        <v>0</v>
      </c>
      <c r="O78" s="507">
        <v>-68.38</v>
      </c>
      <c r="P78" s="507"/>
      <c r="Q78" s="507"/>
      <c r="R78" s="264">
        <v>68.38</v>
      </c>
      <c r="S78" s="264">
        <v>0</v>
      </c>
      <c r="T78" s="264">
        <v>0</v>
      </c>
      <c r="U78" s="279"/>
    </row>
    <row r="79" spans="2:21" ht="15" customHeight="1" hidden="1">
      <c r="B79" s="263" t="s">
        <v>765</v>
      </c>
      <c r="C79" s="506" t="s">
        <v>766</v>
      </c>
      <c r="D79" s="506"/>
      <c r="E79" s="506"/>
      <c r="F79" s="506"/>
      <c r="G79" s="264">
        <v>0</v>
      </c>
      <c r="H79" s="264">
        <v>0</v>
      </c>
      <c r="I79" s="507">
        <v>0</v>
      </c>
      <c r="J79" s="507"/>
      <c r="K79" s="264">
        <v>0</v>
      </c>
      <c r="L79" s="264">
        <v>0</v>
      </c>
      <c r="M79" s="264">
        <v>2139.57</v>
      </c>
      <c r="N79" s="264">
        <v>-4297.22</v>
      </c>
      <c r="O79" s="507">
        <v>-2157.65</v>
      </c>
      <c r="P79" s="507"/>
      <c r="Q79" s="507"/>
      <c r="R79" s="264">
        <v>2157.65</v>
      </c>
      <c r="S79" s="264">
        <v>0</v>
      </c>
      <c r="T79" s="264">
        <v>0</v>
      </c>
      <c r="U79" s="279"/>
    </row>
    <row r="80" spans="2:21" ht="15" customHeight="1" hidden="1">
      <c r="B80" s="263" t="s">
        <v>1038</v>
      </c>
      <c r="C80" s="506" t="s">
        <v>1039</v>
      </c>
      <c r="D80" s="506"/>
      <c r="E80" s="506"/>
      <c r="F80" s="506"/>
      <c r="G80" s="264">
        <v>0</v>
      </c>
      <c r="H80" s="264">
        <v>0</v>
      </c>
      <c r="I80" s="507">
        <v>0</v>
      </c>
      <c r="J80" s="507"/>
      <c r="K80" s="264">
        <v>0</v>
      </c>
      <c r="L80" s="264">
        <v>0</v>
      </c>
      <c r="M80" s="264">
        <v>0</v>
      </c>
      <c r="N80" s="264">
        <v>38860</v>
      </c>
      <c r="O80" s="507">
        <v>38860</v>
      </c>
      <c r="P80" s="507"/>
      <c r="Q80" s="507"/>
      <c r="R80" s="264">
        <v>0</v>
      </c>
      <c r="S80" s="264">
        <v>38860</v>
      </c>
      <c r="T80" s="264">
        <v>-38860</v>
      </c>
      <c r="U80" s="279"/>
    </row>
    <row r="81" spans="2:21" ht="15" customHeight="1" hidden="1">
      <c r="B81" s="263" t="s">
        <v>767</v>
      </c>
      <c r="C81" s="506" t="s">
        <v>768</v>
      </c>
      <c r="D81" s="506"/>
      <c r="E81" s="506"/>
      <c r="F81" s="506"/>
      <c r="G81" s="264">
        <v>0</v>
      </c>
      <c r="H81" s="264">
        <v>0</v>
      </c>
      <c r="I81" s="507">
        <v>0</v>
      </c>
      <c r="J81" s="507"/>
      <c r="K81" s="264">
        <v>0</v>
      </c>
      <c r="L81" s="264">
        <v>0</v>
      </c>
      <c r="M81" s="264">
        <v>0</v>
      </c>
      <c r="N81" s="264">
        <v>15069.87</v>
      </c>
      <c r="O81" s="507">
        <v>15069.87</v>
      </c>
      <c r="P81" s="507"/>
      <c r="Q81" s="507"/>
      <c r="R81" s="264">
        <v>0</v>
      </c>
      <c r="S81" s="264">
        <v>15069.87</v>
      </c>
      <c r="T81" s="264">
        <v>-15069.87</v>
      </c>
      <c r="U81" s="279"/>
    </row>
    <row r="82" spans="2:21" ht="15" customHeight="1" hidden="1">
      <c r="B82" s="263" t="s">
        <v>769</v>
      </c>
      <c r="C82" s="506" t="s">
        <v>770</v>
      </c>
      <c r="D82" s="506"/>
      <c r="E82" s="506"/>
      <c r="F82" s="506"/>
      <c r="G82" s="264">
        <v>0</v>
      </c>
      <c r="H82" s="264">
        <v>0</v>
      </c>
      <c r="I82" s="507">
        <v>0</v>
      </c>
      <c r="J82" s="507"/>
      <c r="K82" s="264">
        <v>0</v>
      </c>
      <c r="L82" s="264">
        <v>0</v>
      </c>
      <c r="M82" s="264">
        <v>0</v>
      </c>
      <c r="N82" s="264">
        <v>-4428.01</v>
      </c>
      <c r="O82" s="507">
        <v>-4428.01</v>
      </c>
      <c r="P82" s="507"/>
      <c r="Q82" s="507"/>
      <c r="R82" s="264">
        <v>4428.01</v>
      </c>
      <c r="S82" s="264">
        <v>0</v>
      </c>
      <c r="T82" s="264">
        <v>0</v>
      </c>
      <c r="U82" s="279"/>
    </row>
    <row r="83" spans="2:21" ht="15" customHeight="1" hidden="1">
      <c r="B83" s="263" t="s">
        <v>1018</v>
      </c>
      <c r="C83" s="506" t="s">
        <v>1019</v>
      </c>
      <c r="D83" s="506"/>
      <c r="E83" s="506"/>
      <c r="F83" s="506"/>
      <c r="G83" s="264">
        <v>0</v>
      </c>
      <c r="H83" s="264">
        <v>0</v>
      </c>
      <c r="I83" s="507">
        <v>0</v>
      </c>
      <c r="J83" s="507"/>
      <c r="K83" s="264">
        <v>0</v>
      </c>
      <c r="L83" s="264">
        <v>0</v>
      </c>
      <c r="M83" s="264">
        <v>0</v>
      </c>
      <c r="N83" s="264">
        <v>-3097.4</v>
      </c>
      <c r="O83" s="507">
        <v>-3097.4</v>
      </c>
      <c r="P83" s="507"/>
      <c r="Q83" s="507"/>
      <c r="R83" s="264">
        <v>3097.4</v>
      </c>
      <c r="S83" s="264">
        <v>0</v>
      </c>
      <c r="T83" s="264">
        <v>0</v>
      </c>
      <c r="U83" s="279"/>
    </row>
    <row r="84" spans="2:21" ht="15" customHeight="1" hidden="1">
      <c r="B84" s="263" t="s">
        <v>1042</v>
      </c>
      <c r="C84" s="506" t="s">
        <v>1043</v>
      </c>
      <c r="D84" s="506"/>
      <c r="E84" s="506"/>
      <c r="F84" s="506"/>
      <c r="G84" s="264">
        <v>0</v>
      </c>
      <c r="H84" s="264">
        <v>0</v>
      </c>
      <c r="I84" s="507">
        <v>0</v>
      </c>
      <c r="J84" s="507"/>
      <c r="K84" s="264">
        <v>0</v>
      </c>
      <c r="L84" s="264">
        <v>0</v>
      </c>
      <c r="M84" s="264">
        <v>710</v>
      </c>
      <c r="N84" s="264">
        <v>-710</v>
      </c>
      <c r="O84" s="507">
        <v>0</v>
      </c>
      <c r="P84" s="507"/>
      <c r="Q84" s="507"/>
      <c r="R84" s="264">
        <v>0</v>
      </c>
      <c r="S84" s="264">
        <v>0</v>
      </c>
      <c r="T84" s="264">
        <v>0</v>
      </c>
      <c r="U84" s="279"/>
    </row>
    <row r="85" spans="2:21" ht="15" customHeight="1" hidden="1">
      <c r="B85" s="263" t="s">
        <v>775</v>
      </c>
      <c r="C85" s="506" t="s">
        <v>776</v>
      </c>
      <c r="D85" s="506"/>
      <c r="E85" s="506"/>
      <c r="F85" s="506"/>
      <c r="G85" s="264">
        <v>0</v>
      </c>
      <c r="H85" s="264">
        <v>0</v>
      </c>
      <c r="I85" s="507">
        <v>0</v>
      </c>
      <c r="J85" s="507"/>
      <c r="K85" s="264">
        <v>0</v>
      </c>
      <c r="L85" s="264">
        <v>0</v>
      </c>
      <c r="M85" s="264">
        <v>-5112.9</v>
      </c>
      <c r="N85" s="264">
        <v>17282.49</v>
      </c>
      <c r="O85" s="507">
        <v>12169.59</v>
      </c>
      <c r="P85" s="507"/>
      <c r="Q85" s="507"/>
      <c r="R85" s="264">
        <v>64000.41</v>
      </c>
      <c r="S85" s="264">
        <v>76170</v>
      </c>
      <c r="T85" s="264">
        <v>-76170</v>
      </c>
      <c r="U85" s="279"/>
    </row>
    <row r="86" spans="2:21" ht="15" customHeight="1" hidden="1">
      <c r="B86" s="263" t="s">
        <v>988</v>
      </c>
      <c r="C86" s="506" t="s">
        <v>752</v>
      </c>
      <c r="D86" s="506"/>
      <c r="E86" s="506"/>
      <c r="F86" s="506"/>
      <c r="G86" s="264">
        <v>0</v>
      </c>
      <c r="H86" s="264">
        <v>0</v>
      </c>
      <c r="I86" s="507">
        <v>0</v>
      </c>
      <c r="J86" s="507"/>
      <c r="K86" s="264">
        <v>0</v>
      </c>
      <c r="L86" s="264">
        <v>0</v>
      </c>
      <c r="M86" s="264">
        <v>-5112.9</v>
      </c>
      <c r="N86" s="264">
        <v>-1750</v>
      </c>
      <c r="O86" s="507">
        <v>-6862.9</v>
      </c>
      <c r="P86" s="507"/>
      <c r="Q86" s="507"/>
      <c r="R86" s="264">
        <v>6862.9</v>
      </c>
      <c r="S86" s="264">
        <v>0</v>
      </c>
      <c r="T86" s="264">
        <v>0</v>
      </c>
      <c r="U86" s="279"/>
    </row>
    <row r="87" spans="2:21" ht="15" customHeight="1" hidden="1">
      <c r="B87" s="263" t="s">
        <v>989</v>
      </c>
      <c r="C87" s="506" t="s">
        <v>990</v>
      </c>
      <c r="D87" s="506"/>
      <c r="E87" s="506"/>
      <c r="F87" s="506"/>
      <c r="G87" s="264">
        <v>0</v>
      </c>
      <c r="H87" s="264">
        <v>0</v>
      </c>
      <c r="I87" s="507">
        <v>0</v>
      </c>
      <c r="J87" s="507"/>
      <c r="K87" s="264">
        <v>0</v>
      </c>
      <c r="L87" s="264">
        <v>0</v>
      </c>
      <c r="M87" s="264">
        <v>0</v>
      </c>
      <c r="N87" s="264">
        <v>5120</v>
      </c>
      <c r="O87" s="507">
        <v>5120</v>
      </c>
      <c r="P87" s="507"/>
      <c r="Q87" s="507"/>
      <c r="R87" s="264">
        <v>0</v>
      </c>
      <c r="S87" s="264">
        <v>5120</v>
      </c>
      <c r="T87" s="264">
        <v>-5120</v>
      </c>
      <c r="U87" s="279"/>
    </row>
    <row r="88" spans="2:21" ht="15" customHeight="1" hidden="1">
      <c r="B88" s="263" t="s">
        <v>777</v>
      </c>
      <c r="C88" s="506" t="s">
        <v>760</v>
      </c>
      <c r="D88" s="506"/>
      <c r="E88" s="506"/>
      <c r="F88" s="506"/>
      <c r="G88" s="264">
        <v>0</v>
      </c>
      <c r="H88" s="264">
        <v>0</v>
      </c>
      <c r="I88" s="507">
        <v>0</v>
      </c>
      <c r="J88" s="507"/>
      <c r="K88" s="264">
        <v>0</v>
      </c>
      <c r="L88" s="264">
        <v>0</v>
      </c>
      <c r="M88" s="264">
        <v>0</v>
      </c>
      <c r="N88" s="264">
        <v>13912.49</v>
      </c>
      <c r="O88" s="507">
        <v>13912.49</v>
      </c>
      <c r="P88" s="507"/>
      <c r="Q88" s="507"/>
      <c r="R88" s="264">
        <v>57137.51</v>
      </c>
      <c r="S88" s="264">
        <v>71050</v>
      </c>
      <c r="T88" s="264">
        <v>-71050</v>
      </c>
      <c r="U88" s="279"/>
    </row>
    <row r="89" spans="2:21" ht="15" customHeight="1" hidden="1">
      <c r="B89" s="263" t="s">
        <v>778</v>
      </c>
      <c r="C89" s="506" t="s">
        <v>779</v>
      </c>
      <c r="D89" s="506"/>
      <c r="E89" s="506"/>
      <c r="F89" s="506"/>
      <c r="G89" s="264">
        <v>0</v>
      </c>
      <c r="H89" s="264">
        <v>0</v>
      </c>
      <c r="I89" s="507">
        <v>0</v>
      </c>
      <c r="J89" s="507"/>
      <c r="K89" s="264">
        <v>0</v>
      </c>
      <c r="L89" s="264">
        <v>0</v>
      </c>
      <c r="M89" s="264">
        <v>0</v>
      </c>
      <c r="N89" s="264">
        <v>0</v>
      </c>
      <c r="O89" s="507">
        <v>0</v>
      </c>
      <c r="P89" s="507"/>
      <c r="Q89" s="507"/>
      <c r="R89" s="264">
        <v>110</v>
      </c>
      <c r="S89" s="264">
        <v>110</v>
      </c>
      <c r="T89" s="264">
        <v>-110</v>
      </c>
      <c r="U89" s="279"/>
    </row>
    <row r="90" spans="2:21" ht="15" customHeight="1" hidden="1">
      <c r="B90" s="263" t="s">
        <v>780</v>
      </c>
      <c r="C90" s="506" t="s">
        <v>781</v>
      </c>
      <c r="D90" s="506"/>
      <c r="E90" s="506"/>
      <c r="F90" s="506"/>
      <c r="G90" s="264">
        <v>0</v>
      </c>
      <c r="H90" s="264">
        <v>0</v>
      </c>
      <c r="I90" s="507">
        <v>0</v>
      </c>
      <c r="J90" s="507"/>
      <c r="K90" s="264">
        <v>0</v>
      </c>
      <c r="L90" s="264">
        <v>0</v>
      </c>
      <c r="M90" s="264">
        <v>0</v>
      </c>
      <c r="N90" s="264">
        <v>0</v>
      </c>
      <c r="O90" s="507">
        <v>0</v>
      </c>
      <c r="P90" s="507"/>
      <c r="Q90" s="507"/>
      <c r="R90" s="264">
        <v>110</v>
      </c>
      <c r="S90" s="264">
        <v>110</v>
      </c>
      <c r="T90" s="264">
        <v>-110</v>
      </c>
      <c r="U90" s="279"/>
    </row>
    <row r="91" spans="2:21" ht="15" customHeight="1" hidden="1">
      <c r="B91" s="263" t="s">
        <v>991</v>
      </c>
      <c r="C91" s="506" t="s">
        <v>992</v>
      </c>
      <c r="D91" s="506"/>
      <c r="E91" s="506"/>
      <c r="F91" s="506"/>
      <c r="G91" s="264">
        <v>0</v>
      </c>
      <c r="H91" s="264">
        <v>0</v>
      </c>
      <c r="I91" s="507">
        <v>0</v>
      </c>
      <c r="J91" s="507"/>
      <c r="K91" s="264">
        <v>0</v>
      </c>
      <c r="L91" s="264">
        <v>0</v>
      </c>
      <c r="M91" s="264">
        <v>0</v>
      </c>
      <c r="N91" s="264">
        <v>0</v>
      </c>
      <c r="O91" s="507">
        <v>0</v>
      </c>
      <c r="P91" s="507"/>
      <c r="Q91" s="507"/>
      <c r="R91" s="264">
        <v>2218.35</v>
      </c>
      <c r="S91" s="264">
        <v>2218.35</v>
      </c>
      <c r="T91" s="264">
        <v>-2218.35</v>
      </c>
      <c r="U91" s="279"/>
    </row>
    <row r="92" spans="2:21" ht="15" customHeight="1" hidden="1">
      <c r="B92" s="263" t="s">
        <v>993</v>
      </c>
      <c r="C92" s="506" t="s">
        <v>789</v>
      </c>
      <c r="D92" s="506"/>
      <c r="E92" s="506"/>
      <c r="F92" s="506"/>
      <c r="G92" s="264">
        <v>0</v>
      </c>
      <c r="H92" s="264">
        <v>0</v>
      </c>
      <c r="I92" s="507">
        <v>0</v>
      </c>
      <c r="J92" s="507"/>
      <c r="K92" s="264">
        <v>0</v>
      </c>
      <c r="L92" s="264">
        <v>0</v>
      </c>
      <c r="M92" s="264">
        <v>0</v>
      </c>
      <c r="N92" s="264">
        <v>0</v>
      </c>
      <c r="O92" s="507">
        <v>0</v>
      </c>
      <c r="P92" s="507"/>
      <c r="Q92" s="507"/>
      <c r="R92" s="264">
        <v>2218.35</v>
      </c>
      <c r="S92" s="264">
        <v>2218.35</v>
      </c>
      <c r="T92" s="264">
        <v>-2218.35</v>
      </c>
      <c r="U92" s="279"/>
    </row>
    <row r="93" spans="2:21" ht="15" customHeight="1" hidden="1">
      <c r="B93" s="263" t="s">
        <v>786</v>
      </c>
      <c r="C93" s="506" t="s">
        <v>787</v>
      </c>
      <c r="D93" s="506"/>
      <c r="E93" s="506"/>
      <c r="F93" s="506"/>
      <c r="G93" s="264">
        <v>0</v>
      </c>
      <c r="H93" s="264">
        <v>0</v>
      </c>
      <c r="I93" s="507">
        <v>0</v>
      </c>
      <c r="J93" s="507"/>
      <c r="K93" s="264">
        <v>0</v>
      </c>
      <c r="L93" s="264">
        <v>0</v>
      </c>
      <c r="M93" s="264">
        <v>0</v>
      </c>
      <c r="N93" s="264">
        <v>0</v>
      </c>
      <c r="O93" s="507">
        <v>0</v>
      </c>
      <c r="P93" s="507"/>
      <c r="Q93" s="507"/>
      <c r="R93" s="264">
        <v>8885</v>
      </c>
      <c r="S93" s="264">
        <v>8885</v>
      </c>
      <c r="T93" s="264">
        <v>-8885</v>
      </c>
      <c r="U93" s="279"/>
    </row>
    <row r="94" spans="2:21" ht="15" customHeight="1" hidden="1">
      <c r="B94" s="263" t="s">
        <v>994</v>
      </c>
      <c r="C94" s="506" t="s">
        <v>995</v>
      </c>
      <c r="D94" s="506"/>
      <c r="E94" s="506"/>
      <c r="F94" s="506"/>
      <c r="G94" s="264">
        <v>0</v>
      </c>
      <c r="H94" s="264">
        <v>0</v>
      </c>
      <c r="I94" s="507">
        <v>0</v>
      </c>
      <c r="J94" s="507"/>
      <c r="K94" s="264">
        <v>0</v>
      </c>
      <c r="L94" s="264">
        <v>0</v>
      </c>
      <c r="M94" s="264">
        <v>0</v>
      </c>
      <c r="N94" s="264">
        <v>0</v>
      </c>
      <c r="O94" s="507">
        <v>0</v>
      </c>
      <c r="P94" s="507"/>
      <c r="Q94" s="507"/>
      <c r="R94" s="264">
        <v>8885</v>
      </c>
      <c r="S94" s="264">
        <v>8885</v>
      </c>
      <c r="T94" s="264">
        <v>-8885</v>
      </c>
      <c r="U94" s="279"/>
    </row>
    <row r="95" spans="2:21" ht="15" customHeight="1" hidden="1">
      <c r="B95" s="263" t="s">
        <v>794</v>
      </c>
      <c r="C95" s="506" t="s">
        <v>682</v>
      </c>
      <c r="D95" s="506"/>
      <c r="E95" s="506"/>
      <c r="F95" s="506"/>
      <c r="G95" s="264">
        <v>0</v>
      </c>
      <c r="H95" s="264">
        <v>0</v>
      </c>
      <c r="I95" s="507">
        <v>0</v>
      </c>
      <c r="J95" s="507"/>
      <c r="K95" s="264">
        <v>0</v>
      </c>
      <c r="L95" s="264">
        <v>0</v>
      </c>
      <c r="M95" s="264">
        <v>0</v>
      </c>
      <c r="N95" s="264">
        <v>0</v>
      </c>
      <c r="O95" s="507">
        <v>0</v>
      </c>
      <c r="P95" s="507"/>
      <c r="Q95" s="507"/>
      <c r="R95" s="264">
        <v>144</v>
      </c>
      <c r="S95" s="264">
        <v>144</v>
      </c>
      <c r="T95" s="264">
        <v>-144</v>
      </c>
      <c r="U95" s="279"/>
    </row>
    <row r="96" spans="2:21" ht="15" customHeight="1" hidden="1">
      <c r="B96" s="263" t="s">
        <v>795</v>
      </c>
      <c r="C96" s="506" t="s">
        <v>779</v>
      </c>
      <c r="D96" s="506"/>
      <c r="E96" s="506"/>
      <c r="F96" s="506"/>
      <c r="G96" s="264">
        <v>0</v>
      </c>
      <c r="H96" s="264">
        <v>0</v>
      </c>
      <c r="I96" s="507">
        <v>0</v>
      </c>
      <c r="J96" s="507"/>
      <c r="K96" s="264">
        <v>0</v>
      </c>
      <c r="L96" s="264">
        <v>0</v>
      </c>
      <c r="M96" s="264">
        <v>0</v>
      </c>
      <c r="N96" s="264">
        <v>0</v>
      </c>
      <c r="O96" s="507">
        <v>0</v>
      </c>
      <c r="P96" s="507"/>
      <c r="Q96" s="507"/>
      <c r="R96" s="264">
        <v>144</v>
      </c>
      <c r="S96" s="264">
        <v>144</v>
      </c>
      <c r="T96" s="264">
        <v>-144</v>
      </c>
      <c r="U96" s="279"/>
    </row>
    <row r="97" spans="2:21" ht="15" customHeight="1" hidden="1">
      <c r="B97" s="263" t="s">
        <v>796</v>
      </c>
      <c r="C97" s="506" t="s">
        <v>797</v>
      </c>
      <c r="D97" s="506"/>
      <c r="E97" s="506"/>
      <c r="F97" s="506"/>
      <c r="G97" s="264">
        <v>0</v>
      </c>
      <c r="H97" s="264">
        <v>0</v>
      </c>
      <c r="I97" s="507">
        <v>0</v>
      </c>
      <c r="J97" s="507"/>
      <c r="K97" s="264">
        <v>0</v>
      </c>
      <c r="L97" s="264">
        <v>0</v>
      </c>
      <c r="M97" s="264">
        <v>0</v>
      </c>
      <c r="N97" s="264">
        <v>0</v>
      </c>
      <c r="O97" s="507">
        <v>0</v>
      </c>
      <c r="P97" s="507"/>
      <c r="Q97" s="507"/>
      <c r="R97" s="264">
        <v>144</v>
      </c>
      <c r="S97" s="264">
        <v>144</v>
      </c>
      <c r="T97" s="264">
        <v>-144</v>
      </c>
      <c r="U97" s="279"/>
    </row>
    <row r="98" spans="2:21" ht="15" customHeight="1" hidden="1">
      <c r="B98" s="263" t="s">
        <v>798</v>
      </c>
      <c r="C98" s="506" t="s">
        <v>799</v>
      </c>
      <c r="D98" s="506"/>
      <c r="E98" s="506"/>
      <c r="F98" s="506"/>
      <c r="G98" s="264">
        <v>2840000</v>
      </c>
      <c r="H98" s="264">
        <v>0</v>
      </c>
      <c r="I98" s="507">
        <v>0</v>
      </c>
      <c r="J98" s="507"/>
      <c r="K98" s="264">
        <v>0</v>
      </c>
      <c r="L98" s="264">
        <v>2840000</v>
      </c>
      <c r="M98" s="264">
        <v>0</v>
      </c>
      <c r="N98" s="264">
        <v>0</v>
      </c>
      <c r="O98" s="507">
        <v>0</v>
      </c>
      <c r="P98" s="507"/>
      <c r="Q98" s="507"/>
      <c r="R98" s="264">
        <v>0</v>
      </c>
      <c r="S98" s="264">
        <v>0</v>
      </c>
      <c r="T98" s="264">
        <v>2840000</v>
      </c>
      <c r="U98" s="279"/>
    </row>
    <row r="99" spans="2:21" ht="15" customHeight="1" hidden="1">
      <c r="B99" s="263" t="s">
        <v>800</v>
      </c>
      <c r="C99" s="506" t="s">
        <v>801</v>
      </c>
      <c r="D99" s="506"/>
      <c r="E99" s="506"/>
      <c r="F99" s="506"/>
      <c r="G99" s="264">
        <v>2830000</v>
      </c>
      <c r="H99" s="264">
        <v>0</v>
      </c>
      <c r="I99" s="507">
        <v>0</v>
      </c>
      <c r="J99" s="507"/>
      <c r="K99" s="264">
        <v>0</v>
      </c>
      <c r="L99" s="264">
        <v>2830000</v>
      </c>
      <c r="M99" s="264">
        <v>0</v>
      </c>
      <c r="N99" s="264">
        <v>0</v>
      </c>
      <c r="O99" s="507">
        <v>0</v>
      </c>
      <c r="P99" s="507"/>
      <c r="Q99" s="507"/>
      <c r="R99" s="264">
        <v>0</v>
      </c>
      <c r="S99" s="264">
        <v>0</v>
      </c>
      <c r="T99" s="264">
        <v>2830000</v>
      </c>
      <c r="U99" s="279"/>
    </row>
    <row r="100" spans="2:21" ht="15" customHeight="1" hidden="1">
      <c r="B100" s="263" t="s">
        <v>802</v>
      </c>
      <c r="C100" s="506" t="s">
        <v>803</v>
      </c>
      <c r="D100" s="506"/>
      <c r="E100" s="506"/>
      <c r="F100" s="506"/>
      <c r="G100" s="264">
        <v>10000</v>
      </c>
      <c r="H100" s="264">
        <v>0</v>
      </c>
      <c r="I100" s="507">
        <v>0</v>
      </c>
      <c r="J100" s="507"/>
      <c r="K100" s="264">
        <v>0</v>
      </c>
      <c r="L100" s="264">
        <v>10000</v>
      </c>
      <c r="M100" s="264">
        <v>0</v>
      </c>
      <c r="N100" s="264">
        <v>0</v>
      </c>
      <c r="O100" s="507">
        <v>0</v>
      </c>
      <c r="P100" s="507"/>
      <c r="Q100" s="507"/>
      <c r="R100" s="264">
        <v>0</v>
      </c>
      <c r="S100" s="264">
        <v>0</v>
      </c>
      <c r="T100" s="264">
        <v>10000</v>
      </c>
      <c r="U100" s="279"/>
    </row>
    <row r="101" spans="2:21" ht="15" customHeight="1" hidden="1">
      <c r="B101" s="314"/>
      <c r="C101" s="506" t="s">
        <v>804</v>
      </c>
      <c r="D101" s="506"/>
      <c r="E101" s="506"/>
      <c r="F101" s="506"/>
      <c r="G101" s="264">
        <v>153311000</v>
      </c>
      <c r="H101" s="264">
        <v>0</v>
      </c>
      <c r="I101" s="507">
        <v>0</v>
      </c>
      <c r="J101" s="507"/>
      <c r="K101" s="264">
        <v>0</v>
      </c>
      <c r="L101" s="264">
        <v>153311000</v>
      </c>
      <c r="M101" s="264">
        <v>886.61</v>
      </c>
      <c r="N101" s="264">
        <v>-96844.82</v>
      </c>
      <c r="O101" s="507">
        <v>-95958.21</v>
      </c>
      <c r="P101" s="507"/>
      <c r="Q101" s="507"/>
      <c r="R101" s="264">
        <v>5639275.96</v>
      </c>
      <c r="S101" s="264">
        <v>5543317.75</v>
      </c>
      <c r="T101" s="264">
        <v>147767682.25</v>
      </c>
      <c r="U101" s="279"/>
    </row>
    <row r="102" spans="2:21" ht="15.75" customHeight="1" hidden="1">
      <c r="B102" s="315"/>
      <c r="C102" s="540" t="s">
        <v>805</v>
      </c>
      <c r="D102" s="540"/>
      <c r="E102" s="540"/>
      <c r="F102" s="540"/>
      <c r="G102" s="282">
        <v>153311000</v>
      </c>
      <c r="H102" s="282">
        <v>0</v>
      </c>
      <c r="I102" s="517">
        <v>0</v>
      </c>
      <c r="J102" s="517"/>
      <c r="K102" s="282">
        <v>0</v>
      </c>
      <c r="L102" s="282">
        <v>153311000</v>
      </c>
      <c r="M102" s="282">
        <v>886.61</v>
      </c>
      <c r="N102" s="282">
        <v>-96844.82</v>
      </c>
      <c r="O102" s="517">
        <v>-95958.21</v>
      </c>
      <c r="P102" s="517"/>
      <c r="Q102" s="517"/>
      <c r="R102" s="282">
        <v>5639275.96</v>
      </c>
      <c r="S102" s="282">
        <v>5543317.75</v>
      </c>
      <c r="T102" s="282">
        <v>147767682.25</v>
      </c>
      <c r="U102" s="284"/>
    </row>
    <row r="103" spans="2:21" ht="15" customHeight="1" hidden="1">
      <c r="B103" s="474" t="s">
        <v>806</v>
      </c>
      <c r="C103" s="474"/>
      <c r="D103" s="474"/>
      <c r="E103" s="474"/>
      <c r="F103" s="474"/>
      <c r="G103" s="474"/>
      <c r="H103" s="474"/>
      <c r="I103" s="474"/>
      <c r="J103" s="474"/>
      <c r="K103" s="474"/>
      <c r="L103" s="474"/>
      <c r="M103" s="474"/>
      <c r="N103" s="474"/>
      <c r="O103" s="474"/>
      <c r="P103" s="474"/>
      <c r="Q103" s="474"/>
      <c r="R103" s="474"/>
      <c r="S103" s="474"/>
      <c r="T103" s="474"/>
      <c r="U103" s="321"/>
    </row>
  </sheetData>
  <sheetProtection selectLockedCells="1" selectUnlockedCells="1"/>
  <mergeCells count="302">
    <mergeCell ref="C102:F102"/>
    <mergeCell ref="I102:J102"/>
    <mergeCell ref="O102:Q102"/>
    <mergeCell ref="B103:T103"/>
    <mergeCell ref="C100:F100"/>
    <mergeCell ref="I100:J100"/>
    <mergeCell ref="O100:Q100"/>
    <mergeCell ref="C101:F101"/>
    <mergeCell ref="I101:J101"/>
    <mergeCell ref="O101:Q101"/>
    <mergeCell ref="C98:F98"/>
    <mergeCell ref="I98:J98"/>
    <mergeCell ref="O98:Q98"/>
    <mergeCell ref="C99:F99"/>
    <mergeCell ref="I99:J99"/>
    <mergeCell ref="O99:Q99"/>
    <mergeCell ref="C96:F96"/>
    <mergeCell ref="I96:J96"/>
    <mergeCell ref="O96:Q96"/>
    <mergeCell ref="C97:F97"/>
    <mergeCell ref="I97:J97"/>
    <mergeCell ref="O97:Q97"/>
    <mergeCell ref="C94:F94"/>
    <mergeCell ref="I94:J94"/>
    <mergeCell ref="O94:Q94"/>
    <mergeCell ref="C95:F95"/>
    <mergeCell ref="I95:J95"/>
    <mergeCell ref="O95:Q95"/>
    <mergeCell ref="C92:F92"/>
    <mergeCell ref="I92:J92"/>
    <mergeCell ref="O92:Q92"/>
    <mergeCell ref="C93:F93"/>
    <mergeCell ref="I93:J93"/>
    <mergeCell ref="O93:Q93"/>
    <mergeCell ref="C90:F90"/>
    <mergeCell ref="I90:J90"/>
    <mergeCell ref="O90:Q90"/>
    <mergeCell ref="C91:F91"/>
    <mergeCell ref="I91:J91"/>
    <mergeCell ref="O91:Q91"/>
    <mergeCell ref="C88:F88"/>
    <mergeCell ref="I88:J88"/>
    <mergeCell ref="O88:Q88"/>
    <mergeCell ref="C89:F89"/>
    <mergeCell ref="I89:J89"/>
    <mergeCell ref="O89:Q89"/>
    <mergeCell ref="C86:F86"/>
    <mergeCell ref="I86:J86"/>
    <mergeCell ref="O86:Q86"/>
    <mergeCell ref="C87:F87"/>
    <mergeCell ref="I87:J87"/>
    <mergeCell ref="O87:Q87"/>
    <mergeCell ref="C84:F84"/>
    <mergeCell ref="I84:J84"/>
    <mergeCell ref="O84:Q84"/>
    <mergeCell ref="C85:F85"/>
    <mergeCell ref="I85:J85"/>
    <mergeCell ref="O85:Q85"/>
    <mergeCell ref="C82:F82"/>
    <mergeCell ref="I82:J82"/>
    <mergeCell ref="O82:Q82"/>
    <mergeCell ref="C83:F83"/>
    <mergeCell ref="I83:J83"/>
    <mergeCell ref="O83:Q83"/>
    <mergeCell ref="C80:F80"/>
    <mergeCell ref="I80:J80"/>
    <mergeCell ref="O80:Q80"/>
    <mergeCell ref="C81:F81"/>
    <mergeCell ref="I81:J81"/>
    <mergeCell ref="O81:Q81"/>
    <mergeCell ref="C78:F78"/>
    <mergeCell ref="I78:J78"/>
    <mergeCell ref="O78:Q78"/>
    <mergeCell ref="C79:F79"/>
    <mergeCell ref="I79:J79"/>
    <mergeCell ref="O79:Q79"/>
    <mergeCell ref="C76:F76"/>
    <mergeCell ref="I76:J76"/>
    <mergeCell ref="O76:Q76"/>
    <mergeCell ref="C77:F77"/>
    <mergeCell ref="I77:J77"/>
    <mergeCell ref="O77:Q77"/>
    <mergeCell ref="C74:F74"/>
    <mergeCell ref="I74:J74"/>
    <mergeCell ref="O74:Q74"/>
    <mergeCell ref="C75:F75"/>
    <mergeCell ref="I75:J75"/>
    <mergeCell ref="O75:Q75"/>
    <mergeCell ref="C72:F72"/>
    <mergeCell ref="I72:J72"/>
    <mergeCell ref="O72:Q72"/>
    <mergeCell ref="C73:F73"/>
    <mergeCell ref="I73:J73"/>
    <mergeCell ref="O73:Q73"/>
    <mergeCell ref="C70:F70"/>
    <mergeCell ref="I70:J70"/>
    <mergeCell ref="O70:Q70"/>
    <mergeCell ref="C71:F71"/>
    <mergeCell ref="I71:J71"/>
    <mergeCell ref="O71:Q71"/>
    <mergeCell ref="C68:F68"/>
    <mergeCell ref="I68:J68"/>
    <mergeCell ref="O68:Q68"/>
    <mergeCell ref="C69:F69"/>
    <mergeCell ref="I69:J69"/>
    <mergeCell ref="O69:Q69"/>
    <mergeCell ref="C66:F66"/>
    <mergeCell ref="I66:J66"/>
    <mergeCell ref="O66:Q66"/>
    <mergeCell ref="C67:F67"/>
    <mergeCell ref="I67:J67"/>
    <mergeCell ref="O67:Q67"/>
    <mergeCell ref="C64:F64"/>
    <mergeCell ref="I64:J64"/>
    <mergeCell ref="O64:Q64"/>
    <mergeCell ref="C65:F65"/>
    <mergeCell ref="I65:J65"/>
    <mergeCell ref="O65:Q65"/>
    <mergeCell ref="C62:F62"/>
    <mergeCell ref="I62:J62"/>
    <mergeCell ref="O62:Q62"/>
    <mergeCell ref="C63:F63"/>
    <mergeCell ref="I63:J63"/>
    <mergeCell ref="O63:Q63"/>
    <mergeCell ref="C60:F60"/>
    <mergeCell ref="I60:J60"/>
    <mergeCell ref="O60:Q60"/>
    <mergeCell ref="C61:F61"/>
    <mergeCell ref="I61:J61"/>
    <mergeCell ref="O61:Q61"/>
    <mergeCell ref="C58:F58"/>
    <mergeCell ref="I58:J58"/>
    <mergeCell ref="O58:Q58"/>
    <mergeCell ref="C59:F59"/>
    <mergeCell ref="I59:J59"/>
    <mergeCell ref="O59:Q59"/>
    <mergeCell ref="C56:F56"/>
    <mergeCell ref="I56:J56"/>
    <mergeCell ref="O56:Q56"/>
    <mergeCell ref="C57:F57"/>
    <mergeCell ref="I57:J57"/>
    <mergeCell ref="O57:Q57"/>
    <mergeCell ref="C54:F54"/>
    <mergeCell ref="I54:J54"/>
    <mergeCell ref="O54:Q54"/>
    <mergeCell ref="C55:F55"/>
    <mergeCell ref="I55:J55"/>
    <mergeCell ref="O55:Q55"/>
    <mergeCell ref="C52:F52"/>
    <mergeCell ref="I52:J52"/>
    <mergeCell ref="O52:Q52"/>
    <mergeCell ref="C53:F53"/>
    <mergeCell ref="I53:J53"/>
    <mergeCell ref="O53:Q53"/>
    <mergeCell ref="C50:F50"/>
    <mergeCell ref="I50:J50"/>
    <mergeCell ref="O50:Q50"/>
    <mergeCell ref="C51:F51"/>
    <mergeCell ref="I51:J51"/>
    <mergeCell ref="O51:Q51"/>
    <mergeCell ref="C48:F48"/>
    <mergeCell ref="I48:J48"/>
    <mergeCell ref="O48:Q48"/>
    <mergeCell ref="C49:F49"/>
    <mergeCell ref="I49:J49"/>
    <mergeCell ref="O49:Q49"/>
    <mergeCell ref="C46:F46"/>
    <mergeCell ref="I46:J46"/>
    <mergeCell ref="O46:Q46"/>
    <mergeCell ref="C47:F47"/>
    <mergeCell ref="I47:J47"/>
    <mergeCell ref="O47:Q47"/>
    <mergeCell ref="C44:F44"/>
    <mergeCell ref="I44:J44"/>
    <mergeCell ref="O44:Q44"/>
    <mergeCell ref="C45:F45"/>
    <mergeCell ref="I45:J45"/>
    <mergeCell ref="O45:Q45"/>
    <mergeCell ref="C42:F42"/>
    <mergeCell ref="I42:J42"/>
    <mergeCell ref="O42:Q42"/>
    <mergeCell ref="C43:F43"/>
    <mergeCell ref="I43:J43"/>
    <mergeCell ref="O43:Q43"/>
    <mergeCell ref="C40:F40"/>
    <mergeCell ref="I40:J40"/>
    <mergeCell ref="O40:Q40"/>
    <mergeCell ref="C41:F41"/>
    <mergeCell ref="I41:J41"/>
    <mergeCell ref="O41:Q41"/>
    <mergeCell ref="C38:F38"/>
    <mergeCell ref="I38:J38"/>
    <mergeCell ref="O38:Q38"/>
    <mergeCell ref="C39:F39"/>
    <mergeCell ref="I39:J39"/>
    <mergeCell ref="O39:Q39"/>
    <mergeCell ref="C36:F36"/>
    <mergeCell ref="I36:J36"/>
    <mergeCell ref="O36:Q36"/>
    <mergeCell ref="C37:F37"/>
    <mergeCell ref="I37:J37"/>
    <mergeCell ref="O37:Q37"/>
    <mergeCell ref="C34:F34"/>
    <mergeCell ref="I34:J34"/>
    <mergeCell ref="O34:Q34"/>
    <mergeCell ref="C35:F35"/>
    <mergeCell ref="I35:J35"/>
    <mergeCell ref="O35:Q35"/>
    <mergeCell ref="C32:F32"/>
    <mergeCell ref="I32:J32"/>
    <mergeCell ref="O32:Q32"/>
    <mergeCell ref="C33:F33"/>
    <mergeCell ref="I33:J33"/>
    <mergeCell ref="O33:Q33"/>
    <mergeCell ref="C30:F30"/>
    <mergeCell ref="I30:J30"/>
    <mergeCell ref="O30:Q30"/>
    <mergeCell ref="C31:F31"/>
    <mergeCell ref="I31:J31"/>
    <mergeCell ref="O31:Q31"/>
    <mergeCell ref="C28:F28"/>
    <mergeCell ref="I28:J28"/>
    <mergeCell ref="O28:Q28"/>
    <mergeCell ref="C29:F29"/>
    <mergeCell ref="I29:J29"/>
    <mergeCell ref="O29:Q29"/>
    <mergeCell ref="C26:F26"/>
    <mergeCell ref="I26:J26"/>
    <mergeCell ref="O26:Q26"/>
    <mergeCell ref="C27:F27"/>
    <mergeCell ref="I27:J27"/>
    <mergeCell ref="O27:Q27"/>
    <mergeCell ref="C24:F24"/>
    <mergeCell ref="I24:J24"/>
    <mergeCell ref="O24:Q24"/>
    <mergeCell ref="C25:F25"/>
    <mergeCell ref="I25:J25"/>
    <mergeCell ref="O25:Q25"/>
    <mergeCell ref="C22:F22"/>
    <mergeCell ref="I22:J22"/>
    <mergeCell ref="O22:Q22"/>
    <mergeCell ref="C23:F23"/>
    <mergeCell ref="I23:J23"/>
    <mergeCell ref="O23:Q23"/>
    <mergeCell ref="C20:F20"/>
    <mergeCell ref="I20:J20"/>
    <mergeCell ref="O20:Q20"/>
    <mergeCell ref="C21:F21"/>
    <mergeCell ref="I21:J21"/>
    <mergeCell ref="O21:Q21"/>
    <mergeCell ref="C18:F18"/>
    <mergeCell ref="I18:J18"/>
    <mergeCell ref="O18:Q18"/>
    <mergeCell ref="C19:F19"/>
    <mergeCell ref="I19:J19"/>
    <mergeCell ref="O19:Q19"/>
    <mergeCell ref="C16:F16"/>
    <mergeCell ref="I16:J16"/>
    <mergeCell ref="O16:Q16"/>
    <mergeCell ref="C17:F17"/>
    <mergeCell ref="I17:J17"/>
    <mergeCell ref="O17:Q17"/>
    <mergeCell ref="C14:F14"/>
    <mergeCell ref="I14:J14"/>
    <mergeCell ref="O14:Q14"/>
    <mergeCell ref="C15:F15"/>
    <mergeCell ref="I15:J15"/>
    <mergeCell ref="O15:Q15"/>
    <mergeCell ref="C12:F12"/>
    <mergeCell ref="I12:J12"/>
    <mergeCell ref="O12:Q12"/>
    <mergeCell ref="C13:F13"/>
    <mergeCell ref="I13:J13"/>
    <mergeCell ref="O13:Q13"/>
    <mergeCell ref="C10:F10"/>
    <mergeCell ref="I10:J10"/>
    <mergeCell ref="O10:Q10"/>
    <mergeCell ref="C11:F11"/>
    <mergeCell ref="I11:J11"/>
    <mergeCell ref="O11:Q11"/>
    <mergeCell ref="L8:L9"/>
    <mergeCell ref="M8:Q8"/>
    <mergeCell ref="R8:R9"/>
    <mergeCell ref="S8:S9"/>
    <mergeCell ref="I9:J9"/>
    <mergeCell ref="O9:Q9"/>
    <mergeCell ref="B6:I6"/>
    <mergeCell ref="J6:U6"/>
    <mergeCell ref="B7:B9"/>
    <mergeCell ref="C7:F9"/>
    <mergeCell ref="G7:L7"/>
    <mergeCell ref="M7:S7"/>
    <mergeCell ref="T7:T9"/>
    <mergeCell ref="U7:U9"/>
    <mergeCell ref="G8:J8"/>
    <mergeCell ref="K8:K9"/>
    <mergeCell ref="B1:U1"/>
    <mergeCell ref="B2:U2"/>
    <mergeCell ref="B3:U3"/>
    <mergeCell ref="B4:U4"/>
    <mergeCell ref="B5:C5"/>
    <mergeCell ref="D5:U5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31"/>
  </sheetPr>
  <dimension ref="B1:T25"/>
  <sheetViews>
    <sheetView zoomScalePageLayoutView="0" workbookViewId="0" topLeftCell="A1">
      <selection activeCell="T18" sqref="T18"/>
    </sheetView>
  </sheetViews>
  <sheetFormatPr defaultColWidth="8.7109375" defaultRowHeight="15" customHeight="1"/>
  <cols>
    <col min="1" max="1" width="3.00390625" style="4" customWidth="1"/>
    <col min="2" max="2" width="10.7109375" style="4" customWidth="1"/>
    <col min="3" max="3" width="0.13671875" style="4" customWidth="1"/>
    <col min="4" max="4" width="2.28125" style="4" customWidth="1"/>
    <col min="5" max="5" width="1.28515625" style="4" customWidth="1"/>
    <col min="6" max="6" width="60.7109375" style="4" customWidth="1"/>
    <col min="7" max="8" width="8.7109375" style="4" hidden="1" customWidth="1"/>
    <col min="9" max="9" width="14.57421875" style="4" hidden="1" customWidth="1"/>
    <col min="10" max="10" width="2.28125" style="4" hidden="1" customWidth="1"/>
    <col min="11" max="11" width="7.7109375" style="4" hidden="1" customWidth="1"/>
    <col min="12" max="14" width="8.7109375" style="4" hidden="1" customWidth="1"/>
    <col min="15" max="15" width="8.28125" style="4" hidden="1" customWidth="1"/>
    <col min="16" max="16" width="0.9921875" style="4" hidden="1" customWidth="1"/>
    <col min="17" max="17" width="7.7109375" style="4" hidden="1" customWidth="1"/>
    <col min="18" max="18" width="45.7109375" style="4" customWidth="1"/>
    <col min="19" max="19" width="8.7109375" style="4" hidden="1" customWidth="1"/>
    <col min="20" max="20" width="24.7109375" style="4" customWidth="1"/>
    <col min="21" max="16384" width="8.7109375" style="4" customWidth="1"/>
  </cols>
  <sheetData>
    <row r="1" spans="2:19" ht="15" customHeight="1">
      <c r="B1" s="150"/>
      <c r="C1" s="150"/>
      <c r="D1" s="150"/>
      <c r="E1" s="150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0"/>
      <c r="Q1" s="150"/>
      <c r="R1" s="150"/>
      <c r="S1" s="150"/>
    </row>
    <row r="2" spans="2:20" ht="24" customHeight="1">
      <c r="B2" s="421" t="s">
        <v>636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</row>
    <row r="3" spans="2:20" ht="42" customHeight="1">
      <c r="B3" s="518" t="s">
        <v>807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</row>
    <row r="4" spans="2:19" ht="8.25" customHeight="1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</row>
    <row r="5" spans="2:20" ht="15.75" customHeight="1">
      <c r="B5" s="519" t="s">
        <v>808</v>
      </c>
      <c r="C5" s="519"/>
      <c r="D5" s="520" t="s">
        <v>1101</v>
      </c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  <c r="Q5" s="520"/>
      <c r="R5" s="520"/>
      <c r="S5" s="520"/>
      <c r="T5" s="520"/>
    </row>
    <row r="6" spans="2:20" ht="31.5" customHeight="1">
      <c r="B6" s="519" t="s">
        <v>810</v>
      </c>
      <c r="C6" s="519"/>
      <c r="D6" s="519"/>
      <c r="E6" s="519"/>
      <c r="F6" s="519"/>
      <c r="G6" s="519"/>
      <c r="H6" s="519"/>
      <c r="I6" s="519"/>
      <c r="J6" s="519"/>
      <c r="K6" s="519" t="s">
        <v>810</v>
      </c>
      <c r="L6" s="519"/>
      <c r="M6" s="519"/>
      <c r="N6" s="519"/>
      <c r="O6" s="519"/>
      <c r="P6" s="519"/>
      <c r="Q6" s="519"/>
      <c r="R6" s="519"/>
      <c r="S6" s="519"/>
      <c r="T6" s="519"/>
    </row>
    <row r="7" spans="2:20" ht="14.25" customHeight="1">
      <c r="B7" s="521" t="s">
        <v>641</v>
      </c>
      <c r="C7" s="521" t="s">
        <v>642</v>
      </c>
      <c r="D7" s="521"/>
      <c r="E7" s="521"/>
      <c r="F7" s="521"/>
      <c r="G7" s="521" t="s">
        <v>643</v>
      </c>
      <c r="H7" s="521"/>
      <c r="I7" s="521"/>
      <c r="J7" s="521"/>
      <c r="K7" s="521"/>
      <c r="L7" s="521"/>
      <c r="M7" s="521" t="s">
        <v>644</v>
      </c>
      <c r="N7" s="521"/>
      <c r="O7" s="521"/>
      <c r="P7" s="521"/>
      <c r="Q7" s="521"/>
      <c r="R7" s="521"/>
      <c r="S7" s="521" t="s">
        <v>645</v>
      </c>
      <c r="T7" s="521" t="s">
        <v>10</v>
      </c>
    </row>
    <row r="8" spans="2:20" ht="15" customHeight="1">
      <c r="B8" s="521"/>
      <c r="C8" s="521"/>
      <c r="D8" s="521"/>
      <c r="E8" s="521"/>
      <c r="F8" s="521"/>
      <c r="G8" s="521" t="s">
        <v>646</v>
      </c>
      <c r="H8" s="521"/>
      <c r="I8" s="521"/>
      <c r="J8" s="522" t="s">
        <v>811</v>
      </c>
      <c r="K8" s="522"/>
      <c r="L8" s="521" t="s">
        <v>648</v>
      </c>
      <c r="M8" s="521" t="s">
        <v>649</v>
      </c>
      <c r="N8" s="521"/>
      <c r="O8" s="521"/>
      <c r="P8" s="521" t="s">
        <v>650</v>
      </c>
      <c r="Q8" s="521"/>
      <c r="R8" s="521" t="s">
        <v>651</v>
      </c>
      <c r="S8" s="521"/>
      <c r="T8" s="521"/>
    </row>
    <row r="9" spans="2:20" ht="21" customHeight="1">
      <c r="B9" s="521"/>
      <c r="C9" s="521"/>
      <c r="D9" s="521"/>
      <c r="E9" s="521"/>
      <c r="F9" s="521"/>
      <c r="G9" s="285" t="s">
        <v>812</v>
      </c>
      <c r="H9" s="285" t="s">
        <v>813</v>
      </c>
      <c r="I9" s="285" t="s">
        <v>814</v>
      </c>
      <c r="J9" s="522"/>
      <c r="K9" s="522"/>
      <c r="L9" s="521"/>
      <c r="M9" s="285" t="s">
        <v>815</v>
      </c>
      <c r="N9" s="285" t="s">
        <v>816</v>
      </c>
      <c r="O9" s="285" t="s">
        <v>817</v>
      </c>
      <c r="P9" s="521"/>
      <c r="Q9" s="521"/>
      <c r="R9" s="521"/>
      <c r="S9" s="521"/>
      <c r="T9" s="521"/>
    </row>
    <row r="10" spans="2:20" ht="18" customHeight="1">
      <c r="B10" s="286" t="s">
        <v>906</v>
      </c>
      <c r="C10" s="523" t="s">
        <v>907</v>
      </c>
      <c r="D10" s="523"/>
      <c r="E10" s="523"/>
      <c r="F10" s="523"/>
      <c r="G10" s="287"/>
      <c r="H10" s="287"/>
      <c r="I10" s="287"/>
      <c r="J10" s="524"/>
      <c r="K10" s="524"/>
      <c r="L10" s="287"/>
      <c r="M10" s="287"/>
      <c r="N10" s="287"/>
      <c r="O10" s="288"/>
      <c r="P10" s="524"/>
      <c r="Q10" s="524"/>
      <c r="R10" s="287"/>
      <c r="S10" s="287"/>
      <c r="T10" s="289"/>
    </row>
    <row r="11" spans="2:20" ht="12" customHeight="1">
      <c r="B11" s="290" t="s">
        <v>908</v>
      </c>
      <c r="C11" s="525" t="s">
        <v>653</v>
      </c>
      <c r="D11" s="525"/>
      <c r="E11" s="525"/>
      <c r="F11" s="525"/>
      <c r="G11" s="264">
        <v>10010000</v>
      </c>
      <c r="H11" s="264">
        <v>0</v>
      </c>
      <c r="I11" s="264">
        <v>0</v>
      </c>
      <c r="J11" s="507">
        <v>0</v>
      </c>
      <c r="K11" s="507"/>
      <c r="L11" s="264">
        <f>SUM(G11:K11)</f>
        <v>10010000</v>
      </c>
      <c r="M11" s="264">
        <v>0</v>
      </c>
      <c r="N11" s="264">
        <v>0</v>
      </c>
      <c r="O11" s="264">
        <v>0</v>
      </c>
      <c r="P11" s="507">
        <v>0</v>
      </c>
      <c r="Q11" s="507"/>
      <c r="R11" s="264">
        <v>0</v>
      </c>
      <c r="S11" s="264">
        <v>10010000</v>
      </c>
      <c r="T11" s="292">
        <f>R11</f>
        <v>0</v>
      </c>
    </row>
    <row r="12" spans="2:20" ht="12" customHeight="1">
      <c r="B12" s="293" t="s">
        <v>885</v>
      </c>
      <c r="C12" s="526" t="s">
        <v>822</v>
      </c>
      <c r="D12" s="526"/>
      <c r="E12" s="526"/>
      <c r="F12" s="526"/>
      <c r="G12" s="268">
        <v>0</v>
      </c>
      <c r="H12" s="268">
        <v>0</v>
      </c>
      <c r="I12" s="268">
        <v>0</v>
      </c>
      <c r="J12" s="509">
        <v>0</v>
      </c>
      <c r="K12" s="509"/>
      <c r="L12" s="268">
        <v>0</v>
      </c>
      <c r="M12" s="268">
        <v>0</v>
      </c>
      <c r="N12" s="268">
        <v>0</v>
      </c>
      <c r="O12" s="268">
        <f>SUM(M12:N12)</f>
        <v>0</v>
      </c>
      <c r="P12" s="509">
        <v>33783.4</v>
      </c>
      <c r="Q12" s="509"/>
      <c r="R12" s="268">
        <f>P12</f>
        <v>33783.4</v>
      </c>
      <c r="S12" s="268">
        <v>-33783.4</v>
      </c>
      <c r="T12" s="294">
        <f>R12-'Memória de Cálculo'!E19</f>
        <v>0</v>
      </c>
    </row>
    <row r="13" spans="2:20" ht="12" customHeight="1">
      <c r="B13" s="293" t="s">
        <v>879</v>
      </c>
      <c r="C13" s="526" t="s">
        <v>824</v>
      </c>
      <c r="D13" s="526"/>
      <c r="E13" s="526"/>
      <c r="F13" s="526"/>
      <c r="G13" s="268">
        <v>0</v>
      </c>
      <c r="H13" s="268">
        <v>0</v>
      </c>
      <c r="I13" s="268">
        <v>0</v>
      </c>
      <c r="J13" s="509">
        <v>0</v>
      </c>
      <c r="K13" s="509"/>
      <c r="L13" s="268">
        <v>0</v>
      </c>
      <c r="M13" s="268">
        <v>0</v>
      </c>
      <c r="N13" s="268">
        <v>0</v>
      </c>
      <c r="O13" s="268">
        <f>SUM(M13:N13)</f>
        <v>0</v>
      </c>
      <c r="P13" s="509">
        <v>121309.38</v>
      </c>
      <c r="Q13" s="509"/>
      <c r="R13" s="268">
        <f>P13</f>
        <v>121309.38</v>
      </c>
      <c r="S13" s="268">
        <v>-121309.38</v>
      </c>
      <c r="T13" s="294">
        <f>R13-'Memória de Cálculo'!E37</f>
        <v>0</v>
      </c>
    </row>
    <row r="14" spans="2:20" ht="12" customHeight="1">
      <c r="B14" s="293" t="s">
        <v>827</v>
      </c>
      <c r="C14" s="526" t="s">
        <v>826</v>
      </c>
      <c r="D14" s="526"/>
      <c r="E14" s="526"/>
      <c r="F14" s="526"/>
      <c r="G14" s="268">
        <v>0</v>
      </c>
      <c r="H14" s="268">
        <v>0</v>
      </c>
      <c r="I14" s="268">
        <v>0</v>
      </c>
      <c r="J14" s="509">
        <v>0</v>
      </c>
      <c r="K14" s="509"/>
      <c r="L14" s="268">
        <v>0</v>
      </c>
      <c r="M14" s="268">
        <v>0</v>
      </c>
      <c r="N14" s="268">
        <v>0</v>
      </c>
      <c r="O14" s="268">
        <f>SUM(M14:N14)</f>
        <v>0</v>
      </c>
      <c r="P14" s="509">
        <v>283235.86</v>
      </c>
      <c r="Q14" s="509"/>
      <c r="R14" s="268">
        <f>P14</f>
        <v>283235.86</v>
      </c>
      <c r="S14" s="268">
        <v>-283235.86</v>
      </c>
      <c r="T14" s="294">
        <f>R14-'Memória de Cálculo'!E51</f>
        <v>0</v>
      </c>
    </row>
    <row r="15" spans="2:20" ht="12" customHeight="1">
      <c r="B15" s="293" t="s">
        <v>904</v>
      </c>
      <c r="C15" s="526" t="s">
        <v>829</v>
      </c>
      <c r="D15" s="526"/>
      <c r="E15" s="526"/>
      <c r="F15" s="526"/>
      <c r="G15" s="268">
        <v>0</v>
      </c>
      <c r="H15" s="268">
        <v>0</v>
      </c>
      <c r="I15" s="268">
        <v>0</v>
      </c>
      <c r="J15" s="509">
        <v>0</v>
      </c>
      <c r="K15" s="509"/>
      <c r="L15" s="268">
        <v>0</v>
      </c>
      <c r="M15" s="268">
        <v>0</v>
      </c>
      <c r="N15" s="268">
        <v>0.2</v>
      </c>
      <c r="O15" s="268">
        <v>0.2</v>
      </c>
      <c r="P15" s="509">
        <v>6653.31</v>
      </c>
      <c r="Q15" s="509"/>
      <c r="R15" s="268">
        <v>6653.51</v>
      </c>
      <c r="S15" s="268">
        <v>-6653.51</v>
      </c>
      <c r="T15" s="294">
        <f>R15-'Memória de Cálculo'!E67</f>
        <v>0</v>
      </c>
    </row>
    <row r="16" spans="2:20" ht="12" customHeight="1">
      <c r="B16" s="293" t="s">
        <v>886</v>
      </c>
      <c r="C16" s="526" t="s">
        <v>833</v>
      </c>
      <c r="D16" s="526"/>
      <c r="E16" s="526"/>
      <c r="F16" s="526"/>
      <c r="G16" s="268">
        <v>0</v>
      </c>
      <c r="H16" s="268">
        <v>0</v>
      </c>
      <c r="I16" s="268">
        <v>0</v>
      </c>
      <c r="J16" s="509">
        <v>0</v>
      </c>
      <c r="K16" s="509"/>
      <c r="L16" s="268">
        <v>0</v>
      </c>
      <c r="M16" s="268">
        <v>0</v>
      </c>
      <c r="N16" s="268">
        <v>0</v>
      </c>
      <c r="O16" s="268">
        <f aca="true" t="shared" si="0" ref="O16:O22">SUM(M16:N16)</f>
        <v>0</v>
      </c>
      <c r="P16" s="509">
        <v>94936.94</v>
      </c>
      <c r="Q16" s="509"/>
      <c r="R16" s="268">
        <f aca="true" t="shared" si="1" ref="R16:R22">P16</f>
        <v>94936.94</v>
      </c>
      <c r="S16" s="268">
        <v>-94936.94</v>
      </c>
      <c r="T16" s="294">
        <f>R16-'Memória de Cálculo'!E83</f>
        <v>0</v>
      </c>
    </row>
    <row r="17" spans="2:20" ht="12" customHeight="1">
      <c r="B17" s="295" t="s">
        <v>836</v>
      </c>
      <c r="C17" s="527" t="s">
        <v>835</v>
      </c>
      <c r="D17" s="527"/>
      <c r="E17" s="527"/>
      <c r="F17" s="527"/>
      <c r="G17" s="260">
        <v>0</v>
      </c>
      <c r="H17" s="260">
        <v>0</v>
      </c>
      <c r="I17" s="260">
        <v>0</v>
      </c>
      <c r="J17" s="505">
        <v>0</v>
      </c>
      <c r="K17" s="505"/>
      <c r="L17" s="260">
        <v>0</v>
      </c>
      <c r="M17" s="260">
        <v>0</v>
      </c>
      <c r="N17" s="260">
        <v>0</v>
      </c>
      <c r="O17" s="260">
        <f t="shared" si="0"/>
        <v>0</v>
      </c>
      <c r="P17" s="505">
        <v>85789.89</v>
      </c>
      <c r="Q17" s="505"/>
      <c r="R17" s="260">
        <f t="shared" si="1"/>
        <v>85789.89</v>
      </c>
      <c r="S17" s="260">
        <v>-85789.89</v>
      </c>
      <c r="T17" s="296">
        <f>R17-'Memória de Cálculo'!E99</f>
        <v>0</v>
      </c>
    </row>
    <row r="18" spans="2:20" ht="12" customHeight="1">
      <c r="B18" s="293" t="s">
        <v>887</v>
      </c>
      <c r="C18" s="526" t="s">
        <v>838</v>
      </c>
      <c r="D18" s="526"/>
      <c r="E18" s="526"/>
      <c r="F18" s="526"/>
      <c r="G18" s="268">
        <v>0</v>
      </c>
      <c r="H18" s="268">
        <v>0</v>
      </c>
      <c r="I18" s="268">
        <v>0</v>
      </c>
      <c r="J18" s="509">
        <v>0</v>
      </c>
      <c r="K18" s="509"/>
      <c r="L18" s="268">
        <v>0</v>
      </c>
      <c r="M18" s="268">
        <v>0</v>
      </c>
      <c r="N18" s="268">
        <v>0</v>
      </c>
      <c r="O18" s="268">
        <f t="shared" si="0"/>
        <v>0</v>
      </c>
      <c r="P18" s="509">
        <v>24725.21</v>
      </c>
      <c r="Q18" s="509"/>
      <c r="R18" s="268">
        <f t="shared" si="1"/>
        <v>24725.21</v>
      </c>
      <c r="S18" s="268">
        <v>-24725.21</v>
      </c>
      <c r="T18" s="294">
        <f>R18-'Memória de Cálculo'!E115</f>
        <v>0</v>
      </c>
    </row>
    <row r="19" spans="2:20" ht="12" customHeight="1">
      <c r="B19" s="290" t="s">
        <v>890</v>
      </c>
      <c r="C19" s="525" t="s">
        <v>844</v>
      </c>
      <c r="D19" s="525"/>
      <c r="E19" s="525"/>
      <c r="F19" s="525"/>
      <c r="G19" s="264">
        <v>0</v>
      </c>
      <c r="H19" s="264">
        <v>0</v>
      </c>
      <c r="I19" s="264">
        <v>0</v>
      </c>
      <c r="J19" s="507">
        <v>0</v>
      </c>
      <c r="K19" s="507"/>
      <c r="L19" s="264">
        <v>0</v>
      </c>
      <c r="M19" s="264">
        <v>0</v>
      </c>
      <c r="N19" s="264">
        <v>0</v>
      </c>
      <c r="O19" s="264">
        <f t="shared" si="0"/>
        <v>0</v>
      </c>
      <c r="P19" s="507">
        <v>12978.92</v>
      </c>
      <c r="Q19" s="507"/>
      <c r="R19" s="264">
        <f t="shared" si="1"/>
        <v>12978.92</v>
      </c>
      <c r="S19" s="264">
        <v>-12978.92</v>
      </c>
      <c r="T19" s="292">
        <f>R19-'Memória de Cálculo'!E139</f>
        <v>0</v>
      </c>
    </row>
    <row r="20" spans="2:20" ht="12" customHeight="1">
      <c r="B20" s="290" t="s">
        <v>891</v>
      </c>
      <c r="C20" s="525" t="s">
        <v>848</v>
      </c>
      <c r="D20" s="525"/>
      <c r="E20" s="525"/>
      <c r="F20" s="525"/>
      <c r="G20" s="264">
        <v>0</v>
      </c>
      <c r="H20" s="264">
        <v>0</v>
      </c>
      <c r="I20" s="264">
        <v>0</v>
      </c>
      <c r="J20" s="507">
        <v>0</v>
      </c>
      <c r="K20" s="507"/>
      <c r="L20" s="264">
        <v>0</v>
      </c>
      <c r="M20" s="264">
        <v>0</v>
      </c>
      <c r="N20" s="264">
        <v>0</v>
      </c>
      <c r="O20" s="264">
        <f t="shared" si="0"/>
        <v>0</v>
      </c>
      <c r="P20" s="507">
        <v>2875.66</v>
      </c>
      <c r="Q20" s="507"/>
      <c r="R20" s="264">
        <f t="shared" si="1"/>
        <v>2875.66</v>
      </c>
      <c r="S20" s="264">
        <v>-2875.66</v>
      </c>
      <c r="T20" s="292">
        <f>R20-'Memória de Cálculo'!E155</f>
        <v>0</v>
      </c>
    </row>
    <row r="21" spans="2:20" ht="12" customHeight="1">
      <c r="B21" s="297" t="s">
        <v>849</v>
      </c>
      <c r="C21" s="528" t="s">
        <v>850</v>
      </c>
      <c r="D21" s="528"/>
      <c r="E21" s="528"/>
      <c r="F21" s="528"/>
      <c r="G21" s="298">
        <v>0</v>
      </c>
      <c r="H21" s="298">
        <v>0</v>
      </c>
      <c r="I21" s="298">
        <v>0</v>
      </c>
      <c r="J21" s="529">
        <v>0</v>
      </c>
      <c r="K21" s="529"/>
      <c r="L21" s="298">
        <v>0</v>
      </c>
      <c r="M21" s="298">
        <v>0</v>
      </c>
      <c r="N21" s="298">
        <v>0</v>
      </c>
      <c r="O21" s="298">
        <f t="shared" si="0"/>
        <v>0</v>
      </c>
      <c r="P21" s="529">
        <v>2316.72</v>
      </c>
      <c r="Q21" s="529"/>
      <c r="R21" s="298">
        <f t="shared" si="1"/>
        <v>2316.72</v>
      </c>
      <c r="S21" s="298">
        <v>-2316.72</v>
      </c>
      <c r="T21" s="299">
        <f>R21-'Memória de Cálculo'!E171</f>
        <v>0</v>
      </c>
    </row>
    <row r="22" spans="2:20" ht="12" customHeight="1">
      <c r="B22" s="300" t="s">
        <v>892</v>
      </c>
      <c r="C22" s="530" t="s">
        <v>852</v>
      </c>
      <c r="D22" s="530"/>
      <c r="E22" s="530"/>
      <c r="F22" s="530"/>
      <c r="G22" s="264">
        <v>0</v>
      </c>
      <c r="H22" s="264">
        <v>0</v>
      </c>
      <c r="I22" s="264">
        <v>0</v>
      </c>
      <c r="J22" s="507">
        <v>0</v>
      </c>
      <c r="K22" s="507"/>
      <c r="L22" s="264">
        <v>0</v>
      </c>
      <c r="M22" s="264">
        <v>0</v>
      </c>
      <c r="N22" s="264">
        <v>0</v>
      </c>
      <c r="O22" s="264">
        <f t="shared" si="0"/>
        <v>0</v>
      </c>
      <c r="P22" s="507">
        <v>286.43</v>
      </c>
      <c r="Q22" s="507"/>
      <c r="R22" s="264">
        <f t="shared" si="1"/>
        <v>286.43</v>
      </c>
      <c r="S22" s="264">
        <v>-286.43</v>
      </c>
      <c r="T22" s="292">
        <f>R22-'Memória de Cálculo'!E187</f>
        <v>0</v>
      </c>
    </row>
    <row r="23" spans="2:20" ht="15" customHeight="1">
      <c r="B23" s="301"/>
      <c r="C23" s="531" t="s">
        <v>855</v>
      </c>
      <c r="D23" s="531"/>
      <c r="E23" s="531"/>
      <c r="F23" s="531"/>
      <c r="G23" s="272">
        <f>SUM(G11:G22)</f>
        <v>10010000</v>
      </c>
      <c r="H23" s="272">
        <f>SUM(H11:H22)</f>
        <v>0</v>
      </c>
      <c r="I23" s="272">
        <f>SUM(I11:I22)</f>
        <v>0</v>
      </c>
      <c r="J23" s="511">
        <f>SUM(J11:K22)</f>
        <v>0</v>
      </c>
      <c r="K23" s="511"/>
      <c r="L23" s="272">
        <f>SUM(L11:L22)</f>
        <v>10010000</v>
      </c>
      <c r="M23" s="272">
        <f>SUM(M11:M22)</f>
        <v>0</v>
      </c>
      <c r="N23" s="272">
        <f>SUM(N11:N22)</f>
        <v>0.2</v>
      </c>
      <c r="O23" s="272">
        <f>SUM(O11:O22)</f>
        <v>0.2</v>
      </c>
      <c r="P23" s="511">
        <f>SUM(P11:Q22)</f>
        <v>668891.7200000001</v>
      </c>
      <c r="Q23" s="511"/>
      <c r="R23" s="272">
        <f>SUM(R11:R22)</f>
        <v>668891.9200000002</v>
      </c>
      <c r="S23" s="272">
        <f>SUM(S11:S22)</f>
        <v>9341108.079999998</v>
      </c>
      <c r="T23" s="302">
        <f>SUM(T11:T22)</f>
        <v>0</v>
      </c>
    </row>
    <row r="24" spans="2:18" ht="15" customHeight="1">
      <c r="B24" s="303"/>
      <c r="R24" s="147"/>
    </row>
    <row r="25" ht="15" customHeight="1">
      <c r="R25" s="147"/>
    </row>
  </sheetData>
  <sheetProtection selectLockedCells="1" selectUnlockedCells="1"/>
  <mergeCells count="60">
    <mergeCell ref="C22:F22"/>
    <mergeCell ref="J22:K22"/>
    <mergeCell ref="P22:Q22"/>
    <mergeCell ref="C23:F23"/>
    <mergeCell ref="J23:K23"/>
    <mergeCell ref="P23:Q23"/>
    <mergeCell ref="C20:F20"/>
    <mergeCell ref="J20:K20"/>
    <mergeCell ref="P20:Q20"/>
    <mergeCell ref="C21:F21"/>
    <mergeCell ref="J21:K21"/>
    <mergeCell ref="P21:Q21"/>
    <mergeCell ref="C18:F18"/>
    <mergeCell ref="J18:K18"/>
    <mergeCell ref="P18:Q18"/>
    <mergeCell ref="C19:F19"/>
    <mergeCell ref="J19:K19"/>
    <mergeCell ref="P19:Q19"/>
    <mergeCell ref="C16:F16"/>
    <mergeCell ref="J16:K16"/>
    <mergeCell ref="P16:Q16"/>
    <mergeCell ref="C17:F17"/>
    <mergeCell ref="J17:K17"/>
    <mergeCell ref="P17:Q17"/>
    <mergeCell ref="C14:F14"/>
    <mergeCell ref="J14:K14"/>
    <mergeCell ref="P14:Q14"/>
    <mergeCell ref="C15:F15"/>
    <mergeCell ref="J15:K15"/>
    <mergeCell ref="P15:Q15"/>
    <mergeCell ref="C12:F12"/>
    <mergeCell ref="J12:K12"/>
    <mergeCell ref="P12:Q12"/>
    <mergeCell ref="C13:F13"/>
    <mergeCell ref="J13:K13"/>
    <mergeCell ref="P13:Q13"/>
    <mergeCell ref="P8:Q9"/>
    <mergeCell ref="R8:R9"/>
    <mergeCell ref="C10:F10"/>
    <mergeCell ref="J10:K10"/>
    <mergeCell ref="P10:Q10"/>
    <mergeCell ref="C11:F11"/>
    <mergeCell ref="J11:K11"/>
    <mergeCell ref="P11:Q11"/>
    <mergeCell ref="B7:B9"/>
    <mergeCell ref="C7:F9"/>
    <mergeCell ref="G7:L7"/>
    <mergeCell ref="M7:R7"/>
    <mergeCell ref="S7:S9"/>
    <mergeCell ref="T7:T9"/>
    <mergeCell ref="G8:I8"/>
    <mergeCell ref="J8:K9"/>
    <mergeCell ref="L8:L9"/>
    <mergeCell ref="M8:O8"/>
    <mergeCell ref="B2:T2"/>
    <mergeCell ref="B3:T3"/>
    <mergeCell ref="B5:C5"/>
    <mergeCell ref="D5:T5"/>
    <mergeCell ref="B6:J6"/>
    <mergeCell ref="K6:T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&amp;C&amp;"Arial,Normal"&amp;10Página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B1:U120"/>
  <sheetViews>
    <sheetView zoomScalePageLayoutView="0" workbookViewId="0" topLeftCell="A1">
      <selection activeCell="X2" sqref="X2"/>
    </sheetView>
  </sheetViews>
  <sheetFormatPr defaultColWidth="9.140625" defaultRowHeight="15"/>
  <cols>
    <col min="1" max="1" width="2.7109375" style="4" customWidth="1"/>
    <col min="2" max="2" width="12.7109375" style="4" customWidth="1"/>
    <col min="3" max="5" width="9.140625" style="4" customWidth="1"/>
    <col min="6" max="6" width="36.7109375" style="4" customWidth="1"/>
    <col min="7" max="7" width="10.7109375" style="4" hidden="1" customWidth="1"/>
    <col min="8" max="18" width="9.00390625" style="4" hidden="1" customWidth="1"/>
    <col min="19" max="19" width="52.7109375" style="4" customWidth="1"/>
    <col min="20" max="20" width="10.57421875" style="4" hidden="1" customWidth="1"/>
    <col min="21" max="21" width="21.8515625" style="4" customWidth="1"/>
    <col min="22" max="16384" width="9.140625" style="4" customWidth="1"/>
  </cols>
  <sheetData>
    <row r="1" spans="2:21" ht="15" customHeight="1"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</row>
    <row r="2" spans="2:21" ht="24" customHeight="1">
      <c r="B2" s="482" t="s">
        <v>636</v>
      </c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</row>
    <row r="3" spans="2:21" ht="42" customHeight="1">
      <c r="B3" s="494" t="s">
        <v>942</v>
      </c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</row>
    <row r="4" spans="2:21" ht="9" customHeight="1"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</row>
    <row r="5" spans="2:21" ht="15.75" customHeight="1">
      <c r="B5" s="495" t="s">
        <v>808</v>
      </c>
      <c r="C5" s="495"/>
      <c r="D5" s="544" t="s">
        <v>1102</v>
      </c>
      <c r="E5" s="544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4"/>
      <c r="Q5" s="544"/>
      <c r="R5" s="544"/>
      <c r="S5" s="544"/>
      <c r="T5" s="544"/>
      <c r="U5" s="544"/>
    </row>
    <row r="6" spans="2:21" ht="15.75" customHeight="1">
      <c r="B6" s="495" t="s">
        <v>639</v>
      </c>
      <c r="C6" s="495"/>
      <c r="D6" s="495"/>
      <c r="E6" s="495"/>
      <c r="F6" s="495"/>
      <c r="G6" s="495"/>
      <c r="H6" s="495"/>
      <c r="I6" s="495"/>
      <c r="J6" s="495" t="s">
        <v>640</v>
      </c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</row>
    <row r="7" spans="2:21" ht="15.75" customHeight="1">
      <c r="B7" s="533" t="s">
        <v>641</v>
      </c>
      <c r="C7" s="533" t="s">
        <v>642</v>
      </c>
      <c r="D7" s="533"/>
      <c r="E7" s="533"/>
      <c r="F7" s="533"/>
      <c r="G7" s="498" t="s">
        <v>643</v>
      </c>
      <c r="H7" s="498"/>
      <c r="I7" s="498"/>
      <c r="J7" s="498"/>
      <c r="K7" s="498"/>
      <c r="L7" s="498"/>
      <c r="M7" s="498" t="s">
        <v>644</v>
      </c>
      <c r="N7" s="498"/>
      <c r="O7" s="498"/>
      <c r="P7" s="498"/>
      <c r="Q7" s="498"/>
      <c r="R7" s="498"/>
      <c r="S7" s="498"/>
      <c r="T7" s="533" t="s">
        <v>645</v>
      </c>
      <c r="U7" s="535" t="s">
        <v>944</v>
      </c>
    </row>
    <row r="8" spans="2:21" ht="15.75" customHeight="1">
      <c r="B8" s="533"/>
      <c r="C8" s="533"/>
      <c r="D8" s="533"/>
      <c r="E8" s="533"/>
      <c r="F8" s="533"/>
      <c r="G8" s="498" t="s">
        <v>646</v>
      </c>
      <c r="H8" s="498"/>
      <c r="I8" s="498"/>
      <c r="J8" s="498"/>
      <c r="K8" s="538" t="s">
        <v>945</v>
      </c>
      <c r="L8" s="533" t="s">
        <v>648</v>
      </c>
      <c r="M8" s="498" t="s">
        <v>649</v>
      </c>
      <c r="N8" s="498"/>
      <c r="O8" s="498"/>
      <c r="P8" s="498"/>
      <c r="Q8" s="498"/>
      <c r="R8" s="533" t="s">
        <v>650</v>
      </c>
      <c r="S8" s="533" t="s">
        <v>651</v>
      </c>
      <c r="T8" s="533"/>
      <c r="U8" s="535"/>
    </row>
    <row r="9" spans="2:21" ht="24" customHeight="1">
      <c r="B9" s="533"/>
      <c r="C9" s="533"/>
      <c r="D9" s="533"/>
      <c r="E9" s="533"/>
      <c r="F9" s="533"/>
      <c r="G9" s="304" t="s">
        <v>812</v>
      </c>
      <c r="H9" s="304" t="s">
        <v>813</v>
      </c>
      <c r="I9" s="533" t="s">
        <v>814</v>
      </c>
      <c r="J9" s="533"/>
      <c r="K9" s="538"/>
      <c r="L9" s="533"/>
      <c r="M9" s="304" t="s">
        <v>815</v>
      </c>
      <c r="N9" s="304" t="s">
        <v>816</v>
      </c>
      <c r="O9" s="533" t="s">
        <v>817</v>
      </c>
      <c r="P9" s="533"/>
      <c r="Q9" s="533"/>
      <c r="R9" s="533"/>
      <c r="S9" s="533"/>
      <c r="T9" s="533"/>
      <c r="U9" s="535"/>
    </row>
    <row r="10" spans="2:21" ht="15" customHeight="1">
      <c r="B10" s="255" t="s">
        <v>946</v>
      </c>
      <c r="C10" s="502" t="s">
        <v>652</v>
      </c>
      <c r="D10" s="502"/>
      <c r="E10" s="502"/>
      <c r="F10" s="502"/>
      <c r="G10" s="256">
        <v>150471000</v>
      </c>
      <c r="H10" s="256">
        <v>0</v>
      </c>
      <c r="I10" s="503">
        <v>0</v>
      </c>
      <c r="J10" s="503"/>
      <c r="K10" s="256">
        <v>0</v>
      </c>
      <c r="L10" s="256">
        <v>150471000</v>
      </c>
      <c r="M10" s="256">
        <v>61924.18</v>
      </c>
      <c r="N10" s="256">
        <v>577399</v>
      </c>
      <c r="O10" s="503">
        <v>639323.18</v>
      </c>
      <c r="P10" s="503"/>
      <c r="Q10" s="503"/>
      <c r="R10" s="256">
        <v>6273005.51</v>
      </c>
      <c r="S10" s="256">
        <v>6912328.69</v>
      </c>
      <c r="T10" s="256">
        <v>143558671.31</v>
      </c>
      <c r="U10" s="305"/>
    </row>
    <row r="11" spans="2:21" ht="15" customHeight="1">
      <c r="B11" s="259" t="s">
        <v>947</v>
      </c>
      <c r="C11" s="504" t="s">
        <v>653</v>
      </c>
      <c r="D11" s="504"/>
      <c r="E11" s="504"/>
      <c r="F11" s="504"/>
      <c r="G11" s="260">
        <v>134207000</v>
      </c>
      <c r="H11" s="260">
        <v>0</v>
      </c>
      <c r="I11" s="505">
        <v>0</v>
      </c>
      <c r="J11" s="505"/>
      <c r="K11" s="260">
        <v>0</v>
      </c>
      <c r="L11" s="260">
        <v>134207000</v>
      </c>
      <c r="M11" s="260">
        <v>4058.56</v>
      </c>
      <c r="N11" s="260">
        <v>-85.34</v>
      </c>
      <c r="O11" s="505">
        <v>3973.22</v>
      </c>
      <c r="P11" s="505"/>
      <c r="Q11" s="505"/>
      <c r="R11" s="260">
        <v>5712351.81</v>
      </c>
      <c r="S11" s="260">
        <v>5716325.03</v>
      </c>
      <c r="T11" s="260">
        <v>128490674.97</v>
      </c>
      <c r="U11" s="262">
        <f>S11-S13-S31-S37-S40-S43</f>
        <v>0</v>
      </c>
    </row>
    <row r="12" spans="2:21" ht="15" customHeight="1">
      <c r="B12" s="263" t="s">
        <v>948</v>
      </c>
      <c r="C12" s="506" t="s">
        <v>654</v>
      </c>
      <c r="D12" s="506"/>
      <c r="E12" s="506"/>
      <c r="F12" s="506"/>
      <c r="G12" s="264">
        <v>0</v>
      </c>
      <c r="H12" s="264">
        <v>0</v>
      </c>
      <c r="I12" s="507">
        <v>0</v>
      </c>
      <c r="J12" s="507"/>
      <c r="K12" s="264">
        <v>0</v>
      </c>
      <c r="L12" s="264">
        <v>0</v>
      </c>
      <c r="M12" s="264">
        <v>4058.56</v>
      </c>
      <c r="N12" s="264">
        <v>-85.34</v>
      </c>
      <c r="O12" s="507">
        <v>3973.22</v>
      </c>
      <c r="P12" s="507"/>
      <c r="Q12" s="507"/>
      <c r="R12" s="264">
        <v>5198263.69</v>
      </c>
      <c r="S12" s="264">
        <v>5202236.91</v>
      </c>
      <c r="T12" s="264">
        <v>-5202236.91</v>
      </c>
      <c r="U12" s="279"/>
    </row>
    <row r="13" spans="2:21" ht="15" customHeight="1">
      <c r="B13" s="259" t="s">
        <v>949</v>
      </c>
      <c r="C13" s="504" t="s">
        <v>655</v>
      </c>
      <c r="D13" s="504"/>
      <c r="E13" s="504"/>
      <c r="F13" s="504"/>
      <c r="G13" s="260">
        <v>0</v>
      </c>
      <c r="H13" s="260">
        <v>0</v>
      </c>
      <c r="I13" s="505">
        <v>0</v>
      </c>
      <c r="J13" s="505"/>
      <c r="K13" s="260">
        <v>0</v>
      </c>
      <c r="L13" s="260">
        <v>0</v>
      </c>
      <c r="M13" s="260">
        <v>1211.46</v>
      </c>
      <c r="N13" s="260">
        <v>0</v>
      </c>
      <c r="O13" s="505">
        <v>1211.46</v>
      </c>
      <c r="P13" s="505"/>
      <c r="Q13" s="505"/>
      <c r="R13" s="260">
        <v>4080597.69</v>
      </c>
      <c r="S13" s="260">
        <v>4081809.15</v>
      </c>
      <c r="T13" s="260">
        <v>-4081809.15</v>
      </c>
      <c r="U13" s="262">
        <f>S13-S14-S15-S16-S17-S18-S19-S20-S21-S22-S23-S24-S25-S26-S27-S28-S29-S30</f>
        <v>-4.874891601502895E-10</v>
      </c>
    </row>
    <row r="14" spans="2:21" ht="15" customHeight="1">
      <c r="B14" s="267" t="s">
        <v>950</v>
      </c>
      <c r="C14" s="508" t="s">
        <v>656</v>
      </c>
      <c r="D14" s="508"/>
      <c r="E14" s="508"/>
      <c r="F14" s="508"/>
      <c r="G14" s="268">
        <v>0</v>
      </c>
      <c r="H14" s="268">
        <v>0</v>
      </c>
      <c r="I14" s="509">
        <v>0</v>
      </c>
      <c r="J14" s="509"/>
      <c r="K14" s="268">
        <v>0</v>
      </c>
      <c r="L14" s="268">
        <v>0</v>
      </c>
      <c r="M14" s="268">
        <v>0</v>
      </c>
      <c r="N14" s="268">
        <v>0</v>
      </c>
      <c r="O14" s="509">
        <v>0</v>
      </c>
      <c r="P14" s="509"/>
      <c r="Q14" s="509"/>
      <c r="R14" s="268">
        <v>378386.77</v>
      </c>
      <c r="S14" s="268">
        <v>378386.77</v>
      </c>
      <c r="T14" s="268">
        <v>-378386.77</v>
      </c>
      <c r="U14" s="270">
        <f>S14-'Memória de Cálculo'!E210-'Memória de Cálculo'!E211</f>
        <v>0</v>
      </c>
    </row>
    <row r="15" spans="2:21" ht="15" customHeight="1">
      <c r="B15" s="267" t="s">
        <v>951</v>
      </c>
      <c r="C15" s="508" t="s">
        <v>657</v>
      </c>
      <c r="D15" s="508"/>
      <c r="E15" s="508"/>
      <c r="F15" s="508"/>
      <c r="G15" s="268">
        <v>0</v>
      </c>
      <c r="H15" s="268">
        <v>0</v>
      </c>
      <c r="I15" s="509">
        <v>0</v>
      </c>
      <c r="J15" s="509"/>
      <c r="K15" s="268">
        <v>0</v>
      </c>
      <c r="L15" s="268">
        <v>0</v>
      </c>
      <c r="M15" s="268">
        <v>0</v>
      </c>
      <c r="N15" s="268">
        <v>0</v>
      </c>
      <c r="O15" s="509">
        <v>0</v>
      </c>
      <c r="P15" s="509"/>
      <c r="Q15" s="509"/>
      <c r="R15" s="268">
        <v>38589.16</v>
      </c>
      <c r="S15" s="268">
        <v>38589.16</v>
      </c>
      <c r="T15" s="268">
        <v>-38589.16</v>
      </c>
      <c r="U15" s="270">
        <f>S15-'Memória de Cálculo'!E239-'Memória de Cálculo'!E240</f>
        <v>0</v>
      </c>
    </row>
    <row r="16" spans="2:21" ht="15" customHeight="1">
      <c r="B16" s="267" t="s">
        <v>952</v>
      </c>
      <c r="C16" s="508" t="s">
        <v>658</v>
      </c>
      <c r="D16" s="508"/>
      <c r="E16" s="508"/>
      <c r="F16" s="508"/>
      <c r="G16" s="268">
        <v>0</v>
      </c>
      <c r="H16" s="268">
        <v>0</v>
      </c>
      <c r="I16" s="509">
        <v>0</v>
      </c>
      <c r="J16" s="509"/>
      <c r="K16" s="268">
        <v>0</v>
      </c>
      <c r="L16" s="268">
        <v>0</v>
      </c>
      <c r="M16" s="268">
        <v>0</v>
      </c>
      <c r="N16" s="268">
        <v>0</v>
      </c>
      <c r="O16" s="509">
        <v>0</v>
      </c>
      <c r="P16" s="509"/>
      <c r="Q16" s="509"/>
      <c r="R16" s="268">
        <v>249179.02</v>
      </c>
      <c r="S16" s="268">
        <v>249179.02</v>
      </c>
      <c r="T16" s="268">
        <v>-249179.02</v>
      </c>
      <c r="U16" s="270">
        <f>S16-'Memória de Cálculo'!E267-'Memória de Cálculo'!E268</f>
        <v>0</v>
      </c>
    </row>
    <row r="17" spans="2:21" ht="15" customHeight="1">
      <c r="B17" s="267" t="s">
        <v>953</v>
      </c>
      <c r="C17" s="508" t="s">
        <v>659</v>
      </c>
      <c r="D17" s="508"/>
      <c r="E17" s="508"/>
      <c r="F17" s="508"/>
      <c r="G17" s="268">
        <v>0</v>
      </c>
      <c r="H17" s="268">
        <v>0</v>
      </c>
      <c r="I17" s="509">
        <v>0</v>
      </c>
      <c r="J17" s="509"/>
      <c r="K17" s="268">
        <v>0</v>
      </c>
      <c r="L17" s="268">
        <v>0</v>
      </c>
      <c r="M17" s="268">
        <v>0</v>
      </c>
      <c r="N17" s="268">
        <v>0</v>
      </c>
      <c r="O17" s="509">
        <v>0</v>
      </c>
      <c r="P17" s="509"/>
      <c r="Q17" s="509"/>
      <c r="R17" s="268">
        <v>998</v>
      </c>
      <c r="S17" s="268">
        <v>998</v>
      </c>
      <c r="T17" s="268">
        <v>-998</v>
      </c>
      <c r="U17" s="270">
        <f>S17-'Memória de Cálculo'!E289</f>
        <v>0</v>
      </c>
    </row>
    <row r="18" spans="2:21" ht="15" customHeight="1">
      <c r="B18" s="267" t="s">
        <v>954</v>
      </c>
      <c r="C18" s="508" t="s">
        <v>660</v>
      </c>
      <c r="D18" s="508"/>
      <c r="E18" s="508"/>
      <c r="F18" s="508"/>
      <c r="G18" s="268">
        <v>0</v>
      </c>
      <c r="H18" s="268">
        <v>0</v>
      </c>
      <c r="I18" s="509">
        <v>0</v>
      </c>
      <c r="J18" s="509"/>
      <c r="K18" s="268">
        <v>0</v>
      </c>
      <c r="L18" s="268">
        <v>0</v>
      </c>
      <c r="M18" s="268">
        <v>0</v>
      </c>
      <c r="N18" s="268">
        <v>0</v>
      </c>
      <c r="O18" s="509">
        <v>0</v>
      </c>
      <c r="P18" s="509"/>
      <c r="Q18" s="509"/>
      <c r="R18" s="268">
        <v>1209878.68</v>
      </c>
      <c r="S18" s="268">
        <v>1209878.68</v>
      </c>
      <c r="T18" s="268">
        <v>-1209878.68</v>
      </c>
      <c r="U18" s="270">
        <f>S18-'Memória de Cálculo'!E310-'Memória de Cálculo'!E311</f>
        <v>0</v>
      </c>
    </row>
    <row r="19" spans="2:21" ht="15" customHeight="1">
      <c r="B19" s="267" t="s">
        <v>955</v>
      </c>
      <c r="C19" s="508" t="s">
        <v>661</v>
      </c>
      <c r="D19" s="508"/>
      <c r="E19" s="508"/>
      <c r="F19" s="508"/>
      <c r="G19" s="268">
        <v>0</v>
      </c>
      <c r="H19" s="268">
        <v>0</v>
      </c>
      <c r="I19" s="509">
        <v>0</v>
      </c>
      <c r="J19" s="509"/>
      <c r="K19" s="268">
        <v>0</v>
      </c>
      <c r="L19" s="268">
        <v>0</v>
      </c>
      <c r="M19" s="268">
        <v>0</v>
      </c>
      <c r="N19" s="268">
        <v>0</v>
      </c>
      <c r="O19" s="509">
        <v>0</v>
      </c>
      <c r="P19" s="509"/>
      <c r="Q19" s="509"/>
      <c r="R19" s="268">
        <v>806608.74</v>
      </c>
      <c r="S19" s="268">
        <v>806608.74</v>
      </c>
      <c r="T19" s="268">
        <v>-806608.74</v>
      </c>
      <c r="U19" s="270">
        <f>S19-'Memória de Cálculo'!E340-'Memória de Cálculo'!E341</f>
        <v>0</v>
      </c>
    </row>
    <row r="20" spans="2:21" ht="15" customHeight="1">
      <c r="B20" s="267" t="s">
        <v>956</v>
      </c>
      <c r="C20" s="508" t="s">
        <v>662</v>
      </c>
      <c r="D20" s="508"/>
      <c r="E20" s="508"/>
      <c r="F20" s="508"/>
      <c r="G20" s="268">
        <v>0</v>
      </c>
      <c r="H20" s="268">
        <v>0</v>
      </c>
      <c r="I20" s="509">
        <v>0</v>
      </c>
      <c r="J20" s="509"/>
      <c r="K20" s="268">
        <v>0</v>
      </c>
      <c r="L20" s="268">
        <v>0</v>
      </c>
      <c r="M20" s="268">
        <v>0</v>
      </c>
      <c r="N20" s="268">
        <v>0</v>
      </c>
      <c r="O20" s="509">
        <v>0</v>
      </c>
      <c r="P20" s="509"/>
      <c r="Q20" s="509"/>
      <c r="R20" s="268">
        <v>816896.43</v>
      </c>
      <c r="S20" s="268">
        <v>816896.43</v>
      </c>
      <c r="T20" s="268">
        <v>-816896.43</v>
      </c>
      <c r="U20" s="270">
        <f>S20-'Memória de Cálculo'!E364</f>
        <v>0</v>
      </c>
    </row>
    <row r="21" spans="2:21" ht="15" customHeight="1">
      <c r="B21" s="267" t="s">
        <v>957</v>
      </c>
      <c r="C21" s="508" t="s">
        <v>663</v>
      </c>
      <c r="D21" s="508"/>
      <c r="E21" s="508"/>
      <c r="F21" s="508"/>
      <c r="G21" s="268">
        <v>0</v>
      </c>
      <c r="H21" s="268">
        <v>0</v>
      </c>
      <c r="I21" s="509">
        <v>0</v>
      </c>
      <c r="J21" s="509"/>
      <c r="K21" s="268">
        <v>0</v>
      </c>
      <c r="L21" s="268">
        <v>0</v>
      </c>
      <c r="M21" s="268">
        <v>0</v>
      </c>
      <c r="N21" s="268">
        <v>0</v>
      </c>
      <c r="O21" s="509">
        <v>0</v>
      </c>
      <c r="P21" s="509"/>
      <c r="Q21" s="509"/>
      <c r="R21" s="268">
        <v>235499.73</v>
      </c>
      <c r="S21" s="268">
        <v>235499.73</v>
      </c>
      <c r="T21" s="268">
        <v>-235499.73</v>
      </c>
      <c r="U21" s="270">
        <f>S21-'Memória de Cálculo'!E387-'Memória de Cálculo'!E388</f>
        <v>0</v>
      </c>
    </row>
    <row r="22" spans="2:21" ht="15" customHeight="1">
      <c r="B22" s="267" t="s">
        <v>958</v>
      </c>
      <c r="C22" s="508" t="s">
        <v>664</v>
      </c>
      <c r="D22" s="508"/>
      <c r="E22" s="508"/>
      <c r="F22" s="508"/>
      <c r="G22" s="268">
        <v>0</v>
      </c>
      <c r="H22" s="268">
        <v>0</v>
      </c>
      <c r="I22" s="509">
        <v>0</v>
      </c>
      <c r="J22" s="509"/>
      <c r="K22" s="268">
        <v>0</v>
      </c>
      <c r="L22" s="268">
        <v>0</v>
      </c>
      <c r="M22" s="268">
        <v>433.61</v>
      </c>
      <c r="N22" s="268">
        <v>0</v>
      </c>
      <c r="O22" s="509">
        <v>433.61</v>
      </c>
      <c r="P22" s="509"/>
      <c r="Q22" s="509"/>
      <c r="R22" s="268">
        <v>27458.95</v>
      </c>
      <c r="S22" s="268">
        <v>27892.56</v>
      </c>
      <c r="T22" s="268">
        <v>-27892.56</v>
      </c>
      <c r="U22" s="270">
        <f>S22-'Memória de Cálculo'!E415-'Memória de Cálculo'!E416</f>
        <v>0</v>
      </c>
    </row>
    <row r="23" spans="2:21" ht="15" customHeight="1">
      <c r="B23" s="267" t="s">
        <v>959</v>
      </c>
      <c r="C23" s="508" t="s">
        <v>665</v>
      </c>
      <c r="D23" s="508"/>
      <c r="E23" s="508"/>
      <c r="F23" s="508"/>
      <c r="G23" s="268">
        <v>0</v>
      </c>
      <c r="H23" s="268">
        <v>0</v>
      </c>
      <c r="I23" s="509">
        <v>0</v>
      </c>
      <c r="J23" s="509"/>
      <c r="K23" s="268">
        <v>0</v>
      </c>
      <c r="L23" s="268">
        <v>0</v>
      </c>
      <c r="M23" s="268">
        <v>0</v>
      </c>
      <c r="N23" s="268">
        <v>0</v>
      </c>
      <c r="O23" s="509">
        <v>0</v>
      </c>
      <c r="P23" s="509"/>
      <c r="Q23" s="509"/>
      <c r="R23" s="268">
        <v>1579.28</v>
      </c>
      <c r="S23" s="268">
        <v>1579.28</v>
      </c>
      <c r="T23" s="268">
        <v>-1579.28</v>
      </c>
      <c r="U23" s="270">
        <f>S23-'Memória de Cálculo'!E446-'Memória de Cálculo'!E447</f>
        <v>0</v>
      </c>
    </row>
    <row r="24" spans="2:21" ht="15" customHeight="1">
      <c r="B24" s="267" t="s">
        <v>962</v>
      </c>
      <c r="C24" s="508" t="s">
        <v>666</v>
      </c>
      <c r="D24" s="508"/>
      <c r="E24" s="508"/>
      <c r="F24" s="508"/>
      <c r="G24" s="268">
        <v>0</v>
      </c>
      <c r="H24" s="268">
        <v>0</v>
      </c>
      <c r="I24" s="509">
        <v>0</v>
      </c>
      <c r="J24" s="509"/>
      <c r="K24" s="268">
        <v>0</v>
      </c>
      <c r="L24" s="268">
        <v>0</v>
      </c>
      <c r="M24" s="268">
        <v>777.85</v>
      </c>
      <c r="N24" s="268">
        <v>0</v>
      </c>
      <c r="O24" s="509">
        <v>777.85</v>
      </c>
      <c r="P24" s="509"/>
      <c r="Q24" s="509"/>
      <c r="R24" s="268">
        <v>67983.57</v>
      </c>
      <c r="S24" s="268">
        <v>68761.42</v>
      </c>
      <c r="T24" s="268">
        <v>-68761.42</v>
      </c>
      <c r="U24" s="270">
        <f>S24-'Memória de Cálculo'!E477-'Memória de Cálculo'!E478</f>
        <v>0</v>
      </c>
    </row>
    <row r="25" spans="2:21" ht="15" customHeight="1">
      <c r="B25" s="267" t="s">
        <v>963</v>
      </c>
      <c r="C25" s="508" t="s">
        <v>667</v>
      </c>
      <c r="D25" s="508"/>
      <c r="E25" s="508"/>
      <c r="F25" s="508"/>
      <c r="G25" s="268">
        <v>0</v>
      </c>
      <c r="H25" s="268">
        <v>0</v>
      </c>
      <c r="I25" s="509">
        <v>0</v>
      </c>
      <c r="J25" s="509"/>
      <c r="K25" s="268">
        <v>0</v>
      </c>
      <c r="L25" s="268">
        <v>0</v>
      </c>
      <c r="M25" s="268">
        <v>0</v>
      </c>
      <c r="N25" s="268">
        <v>0</v>
      </c>
      <c r="O25" s="509">
        <v>0</v>
      </c>
      <c r="P25" s="509"/>
      <c r="Q25" s="509"/>
      <c r="R25" s="268">
        <v>7391.56</v>
      </c>
      <c r="S25" s="268">
        <v>7391.56</v>
      </c>
      <c r="T25" s="268">
        <v>-7391.56</v>
      </c>
      <c r="U25" s="270">
        <f>S25-'Memória de Cálculo'!E501</f>
        <v>0</v>
      </c>
    </row>
    <row r="26" spans="2:21" ht="15" customHeight="1">
      <c r="B26" s="267" t="s">
        <v>964</v>
      </c>
      <c r="C26" s="508" t="s">
        <v>668</v>
      </c>
      <c r="D26" s="508"/>
      <c r="E26" s="508"/>
      <c r="F26" s="508"/>
      <c r="G26" s="268">
        <v>0</v>
      </c>
      <c r="H26" s="268">
        <v>0</v>
      </c>
      <c r="I26" s="509">
        <v>0</v>
      </c>
      <c r="J26" s="509"/>
      <c r="K26" s="268">
        <v>0</v>
      </c>
      <c r="L26" s="268">
        <v>0</v>
      </c>
      <c r="M26" s="268">
        <v>0</v>
      </c>
      <c r="N26" s="268">
        <v>0</v>
      </c>
      <c r="O26" s="509">
        <v>0</v>
      </c>
      <c r="P26" s="509"/>
      <c r="Q26" s="509"/>
      <c r="R26" s="268">
        <v>143904.16</v>
      </c>
      <c r="S26" s="268">
        <v>143904.16</v>
      </c>
      <c r="T26" s="268">
        <v>-143904.16</v>
      </c>
      <c r="U26" s="270">
        <f>S26-'Memória de Cálculo'!E523-'Memória de Cálculo'!E524</f>
        <v>0</v>
      </c>
    </row>
    <row r="27" spans="2:21" ht="15" customHeight="1">
      <c r="B27" s="267" t="s">
        <v>965</v>
      </c>
      <c r="C27" s="508" t="s">
        <v>669</v>
      </c>
      <c r="D27" s="508"/>
      <c r="E27" s="508"/>
      <c r="F27" s="508"/>
      <c r="G27" s="268">
        <v>0</v>
      </c>
      <c r="H27" s="268">
        <v>0</v>
      </c>
      <c r="I27" s="509">
        <v>0</v>
      </c>
      <c r="J27" s="509"/>
      <c r="K27" s="268">
        <v>0</v>
      </c>
      <c r="L27" s="268">
        <v>0</v>
      </c>
      <c r="M27" s="268">
        <v>0</v>
      </c>
      <c r="N27" s="268">
        <v>0</v>
      </c>
      <c r="O27" s="509">
        <v>0</v>
      </c>
      <c r="P27" s="509"/>
      <c r="Q27" s="509"/>
      <c r="R27" s="268">
        <v>235.19</v>
      </c>
      <c r="S27" s="268">
        <v>235.19</v>
      </c>
      <c r="T27" s="268">
        <v>-235.19</v>
      </c>
      <c r="U27" s="270">
        <f>S27-'Memória de Cálculo'!E547</f>
        <v>0</v>
      </c>
    </row>
    <row r="28" spans="2:21" ht="15" customHeight="1">
      <c r="B28" s="267" t="s">
        <v>966</v>
      </c>
      <c r="C28" s="508" t="s">
        <v>670</v>
      </c>
      <c r="D28" s="508"/>
      <c r="E28" s="508"/>
      <c r="F28" s="508"/>
      <c r="G28" s="268">
        <v>0</v>
      </c>
      <c r="H28" s="268">
        <v>0</v>
      </c>
      <c r="I28" s="509">
        <v>0</v>
      </c>
      <c r="J28" s="509"/>
      <c r="K28" s="268">
        <v>0</v>
      </c>
      <c r="L28" s="268">
        <v>0</v>
      </c>
      <c r="M28" s="268">
        <v>0</v>
      </c>
      <c r="N28" s="268">
        <v>0</v>
      </c>
      <c r="O28" s="509">
        <v>0</v>
      </c>
      <c r="P28" s="509"/>
      <c r="Q28" s="509"/>
      <c r="R28" s="268">
        <v>4087.56</v>
      </c>
      <c r="S28" s="268">
        <v>4087.56</v>
      </c>
      <c r="T28" s="268">
        <v>-4087.56</v>
      </c>
      <c r="U28" s="270">
        <f>S28-'Memória de Cálculo'!E577-'Memória de Cálculo'!E578</f>
        <v>0</v>
      </c>
    </row>
    <row r="29" spans="2:21" ht="15" customHeight="1">
      <c r="B29" s="267" t="s">
        <v>967</v>
      </c>
      <c r="C29" s="508" t="s">
        <v>671</v>
      </c>
      <c r="D29" s="508"/>
      <c r="E29" s="508"/>
      <c r="F29" s="508"/>
      <c r="G29" s="268">
        <v>0</v>
      </c>
      <c r="H29" s="268">
        <v>0</v>
      </c>
      <c r="I29" s="509">
        <v>0</v>
      </c>
      <c r="J29" s="509"/>
      <c r="K29" s="268">
        <v>0</v>
      </c>
      <c r="L29" s="268">
        <v>0</v>
      </c>
      <c r="M29" s="268">
        <v>0</v>
      </c>
      <c r="N29" s="268">
        <v>0</v>
      </c>
      <c r="O29" s="509">
        <v>0</v>
      </c>
      <c r="P29" s="509"/>
      <c r="Q29" s="509"/>
      <c r="R29" s="268">
        <v>48832.23</v>
      </c>
      <c r="S29" s="268">
        <v>48832.23</v>
      </c>
      <c r="T29" s="268">
        <v>-48832.23</v>
      </c>
      <c r="U29" s="270">
        <f>S29-'Memória de Cálculo'!E595</f>
        <v>0</v>
      </c>
    </row>
    <row r="30" spans="2:21" ht="15" customHeight="1">
      <c r="B30" s="267" t="s">
        <v>1011</v>
      </c>
      <c r="C30" s="508" t="s">
        <v>1012</v>
      </c>
      <c r="D30" s="508"/>
      <c r="E30" s="508"/>
      <c r="F30" s="508"/>
      <c r="G30" s="268">
        <v>0</v>
      </c>
      <c r="H30" s="268">
        <v>0</v>
      </c>
      <c r="I30" s="509">
        <v>0</v>
      </c>
      <c r="J30" s="509"/>
      <c r="K30" s="268">
        <v>0</v>
      </c>
      <c r="L30" s="268">
        <v>0</v>
      </c>
      <c r="M30" s="268">
        <v>0</v>
      </c>
      <c r="N30" s="268">
        <v>0</v>
      </c>
      <c r="O30" s="509">
        <v>0</v>
      </c>
      <c r="P30" s="509"/>
      <c r="Q30" s="509"/>
      <c r="R30" s="268">
        <v>43088.66</v>
      </c>
      <c r="S30" s="268">
        <v>43088.66</v>
      </c>
      <c r="T30" s="268">
        <v>-43088.66</v>
      </c>
      <c r="U30" s="270">
        <f>S30-'Memória de Cálculo'!E612</f>
        <v>0</v>
      </c>
    </row>
    <row r="31" spans="2:21" ht="15" customHeight="1">
      <c r="B31" s="259" t="s">
        <v>968</v>
      </c>
      <c r="C31" s="504" t="s">
        <v>672</v>
      </c>
      <c r="D31" s="504"/>
      <c r="E31" s="504"/>
      <c r="F31" s="504"/>
      <c r="G31" s="260">
        <v>0</v>
      </c>
      <c r="H31" s="260">
        <v>0</v>
      </c>
      <c r="I31" s="505">
        <v>0</v>
      </c>
      <c r="J31" s="505"/>
      <c r="K31" s="260">
        <v>0</v>
      </c>
      <c r="L31" s="260">
        <v>0</v>
      </c>
      <c r="M31" s="260">
        <v>2847.1</v>
      </c>
      <c r="N31" s="260">
        <v>-85.34</v>
      </c>
      <c r="O31" s="505">
        <v>2761.76</v>
      </c>
      <c r="P31" s="505"/>
      <c r="Q31" s="505"/>
      <c r="R31" s="260">
        <v>197724.77</v>
      </c>
      <c r="S31" s="260">
        <v>200486.53</v>
      </c>
      <c r="T31" s="260">
        <v>-200486.53</v>
      </c>
      <c r="U31" s="262">
        <f>S31-S32-S33-S34-S35-S36</f>
        <v>0</v>
      </c>
    </row>
    <row r="32" spans="2:21" ht="15" customHeight="1">
      <c r="B32" s="267" t="s">
        <v>969</v>
      </c>
      <c r="C32" s="508" t="s">
        <v>673</v>
      </c>
      <c r="D32" s="508"/>
      <c r="E32" s="508"/>
      <c r="F32" s="508"/>
      <c r="G32" s="268">
        <v>0</v>
      </c>
      <c r="H32" s="268">
        <v>0</v>
      </c>
      <c r="I32" s="509">
        <v>0</v>
      </c>
      <c r="J32" s="509"/>
      <c r="K32" s="268">
        <v>0</v>
      </c>
      <c r="L32" s="268">
        <v>0</v>
      </c>
      <c r="M32" s="268">
        <v>-110.59</v>
      </c>
      <c r="N32" s="268">
        <v>-85.34</v>
      </c>
      <c r="O32" s="509">
        <v>-195.93</v>
      </c>
      <c r="P32" s="509"/>
      <c r="Q32" s="509"/>
      <c r="R32" s="268">
        <v>1185.18</v>
      </c>
      <c r="S32" s="268">
        <v>989.25</v>
      </c>
      <c r="T32" s="268">
        <v>-989.25</v>
      </c>
      <c r="U32" s="270">
        <f>S32-'Memória de Cálculo'!E629+'Memória de Cálculo'!F626</f>
        <v>0</v>
      </c>
    </row>
    <row r="33" spans="2:21" ht="15" customHeight="1">
      <c r="B33" s="267" t="s">
        <v>970</v>
      </c>
      <c r="C33" s="508" t="s">
        <v>674</v>
      </c>
      <c r="D33" s="508"/>
      <c r="E33" s="508"/>
      <c r="F33" s="508"/>
      <c r="G33" s="268">
        <v>0</v>
      </c>
      <c r="H33" s="268">
        <v>0</v>
      </c>
      <c r="I33" s="509">
        <v>0</v>
      </c>
      <c r="J33" s="509"/>
      <c r="K33" s="268">
        <v>0</v>
      </c>
      <c r="L33" s="268">
        <v>0</v>
      </c>
      <c r="M33" s="268">
        <v>2957.69</v>
      </c>
      <c r="N33" s="268">
        <v>0</v>
      </c>
      <c r="O33" s="509">
        <v>2957.69</v>
      </c>
      <c r="P33" s="509"/>
      <c r="Q33" s="509"/>
      <c r="R33" s="268">
        <v>143942.94</v>
      </c>
      <c r="S33" s="268">
        <v>146900.63</v>
      </c>
      <c r="T33" s="268">
        <v>-146900.63</v>
      </c>
      <c r="U33" s="270">
        <f>S33-'Memória de Cálculo'!E647-'Memória de Cálculo'!E648</f>
        <v>-0.0013000000035390258</v>
      </c>
    </row>
    <row r="34" spans="2:21" ht="15" customHeight="1">
      <c r="B34" s="267" t="s">
        <v>971</v>
      </c>
      <c r="C34" s="508" t="s">
        <v>972</v>
      </c>
      <c r="D34" s="508"/>
      <c r="E34" s="508"/>
      <c r="F34" s="508"/>
      <c r="G34" s="268">
        <v>0</v>
      </c>
      <c r="H34" s="268">
        <v>0</v>
      </c>
      <c r="I34" s="509">
        <v>0</v>
      </c>
      <c r="J34" s="509"/>
      <c r="K34" s="268">
        <v>0</v>
      </c>
      <c r="L34" s="268">
        <v>0</v>
      </c>
      <c r="M34" s="268">
        <v>0</v>
      </c>
      <c r="N34" s="268">
        <v>0</v>
      </c>
      <c r="O34" s="509">
        <v>0</v>
      </c>
      <c r="P34" s="509"/>
      <c r="Q34" s="509"/>
      <c r="R34" s="268">
        <v>61.8</v>
      </c>
      <c r="S34" s="268">
        <v>61.8</v>
      </c>
      <c r="T34" s="268">
        <v>-61.8</v>
      </c>
      <c r="U34" s="270">
        <f>S34-'Memória de Cálculo'!E667</f>
        <v>0</v>
      </c>
    </row>
    <row r="35" spans="2:21" ht="15" customHeight="1">
      <c r="B35" s="267" t="s">
        <v>973</v>
      </c>
      <c r="C35" s="508" t="s">
        <v>675</v>
      </c>
      <c r="D35" s="508"/>
      <c r="E35" s="508"/>
      <c r="F35" s="508"/>
      <c r="G35" s="268">
        <v>0</v>
      </c>
      <c r="H35" s="268">
        <v>0</v>
      </c>
      <c r="I35" s="509">
        <v>0</v>
      </c>
      <c r="J35" s="509"/>
      <c r="K35" s="268">
        <v>0</v>
      </c>
      <c r="L35" s="268">
        <v>0</v>
      </c>
      <c r="M35" s="268">
        <v>0</v>
      </c>
      <c r="N35" s="268">
        <v>0</v>
      </c>
      <c r="O35" s="509">
        <v>0</v>
      </c>
      <c r="P35" s="509"/>
      <c r="Q35" s="509"/>
      <c r="R35" s="268">
        <v>5574.66</v>
      </c>
      <c r="S35" s="268">
        <v>5574.66</v>
      </c>
      <c r="T35" s="268">
        <v>-5574.66</v>
      </c>
      <c r="U35" s="270">
        <f>S35-'Memória de Cálculo'!E697-'Memória de Cálculo'!E698</f>
        <v>0</v>
      </c>
    </row>
    <row r="36" spans="2:21" ht="15" customHeight="1">
      <c r="B36" s="267" t="s">
        <v>974</v>
      </c>
      <c r="C36" s="508" t="s">
        <v>676</v>
      </c>
      <c r="D36" s="508"/>
      <c r="E36" s="508"/>
      <c r="F36" s="508"/>
      <c r="G36" s="268">
        <v>0</v>
      </c>
      <c r="H36" s="268">
        <v>0</v>
      </c>
      <c r="I36" s="509">
        <v>0</v>
      </c>
      <c r="J36" s="509"/>
      <c r="K36" s="268">
        <v>0</v>
      </c>
      <c r="L36" s="268">
        <v>0</v>
      </c>
      <c r="M36" s="268">
        <v>0</v>
      </c>
      <c r="N36" s="268">
        <v>0</v>
      </c>
      <c r="O36" s="509">
        <v>0</v>
      </c>
      <c r="P36" s="509"/>
      <c r="Q36" s="509"/>
      <c r="R36" s="268">
        <v>46960.19</v>
      </c>
      <c r="S36" s="268">
        <v>46960.19</v>
      </c>
      <c r="T36" s="268">
        <v>-46960.19</v>
      </c>
      <c r="U36" s="270">
        <f>S36-'Memória de Cálculo'!E716</f>
        <v>0</v>
      </c>
    </row>
    <row r="37" spans="2:21" ht="15" customHeight="1">
      <c r="B37" s="259" t="s">
        <v>975</v>
      </c>
      <c r="C37" s="504" t="s">
        <v>677</v>
      </c>
      <c r="D37" s="504"/>
      <c r="E37" s="504"/>
      <c r="F37" s="504"/>
      <c r="G37" s="260">
        <v>0</v>
      </c>
      <c r="H37" s="260">
        <v>0</v>
      </c>
      <c r="I37" s="505">
        <v>0</v>
      </c>
      <c r="J37" s="505"/>
      <c r="K37" s="260">
        <v>0</v>
      </c>
      <c r="L37" s="260">
        <v>0</v>
      </c>
      <c r="M37" s="260">
        <v>0</v>
      </c>
      <c r="N37" s="260">
        <v>0</v>
      </c>
      <c r="O37" s="505">
        <v>0</v>
      </c>
      <c r="P37" s="505"/>
      <c r="Q37" s="505"/>
      <c r="R37" s="260">
        <v>363548.75</v>
      </c>
      <c r="S37" s="260">
        <v>363548.75</v>
      </c>
      <c r="T37" s="260">
        <v>-363548.75</v>
      </c>
      <c r="U37" s="262">
        <f>S37-S38-S39</f>
        <v>0</v>
      </c>
    </row>
    <row r="38" spans="2:21" ht="15" customHeight="1">
      <c r="B38" s="267" t="s">
        <v>976</v>
      </c>
      <c r="C38" s="508" t="s">
        <v>678</v>
      </c>
      <c r="D38" s="508"/>
      <c r="E38" s="508"/>
      <c r="F38" s="508"/>
      <c r="G38" s="268">
        <v>0</v>
      </c>
      <c r="H38" s="268">
        <v>0</v>
      </c>
      <c r="I38" s="509">
        <v>0</v>
      </c>
      <c r="J38" s="509"/>
      <c r="K38" s="268">
        <v>0</v>
      </c>
      <c r="L38" s="268">
        <v>0</v>
      </c>
      <c r="M38" s="268">
        <v>0</v>
      </c>
      <c r="N38" s="268">
        <v>0</v>
      </c>
      <c r="O38" s="509">
        <v>0</v>
      </c>
      <c r="P38" s="509"/>
      <c r="Q38" s="509"/>
      <c r="R38" s="268">
        <v>158766.67</v>
      </c>
      <c r="S38" s="268">
        <v>158766.67</v>
      </c>
      <c r="T38" s="268">
        <v>-158766.67</v>
      </c>
      <c r="U38" s="270">
        <f>S38-'Memória de Cálculo'!E739-'Memória de Cálculo'!E740</f>
        <v>0</v>
      </c>
    </row>
    <row r="39" spans="2:21" ht="15" customHeight="1">
      <c r="B39" s="267" t="s">
        <v>977</v>
      </c>
      <c r="C39" s="508" t="s">
        <v>679</v>
      </c>
      <c r="D39" s="508"/>
      <c r="E39" s="508"/>
      <c r="F39" s="508"/>
      <c r="G39" s="268">
        <v>0</v>
      </c>
      <c r="H39" s="268">
        <v>0</v>
      </c>
      <c r="I39" s="509">
        <v>0</v>
      </c>
      <c r="J39" s="509"/>
      <c r="K39" s="268">
        <v>0</v>
      </c>
      <c r="L39" s="268">
        <v>0</v>
      </c>
      <c r="M39" s="268">
        <v>0</v>
      </c>
      <c r="N39" s="268">
        <v>0</v>
      </c>
      <c r="O39" s="509">
        <v>0</v>
      </c>
      <c r="P39" s="509"/>
      <c r="Q39" s="509"/>
      <c r="R39" s="268">
        <v>204782.08</v>
      </c>
      <c r="S39" s="268">
        <v>204782.08</v>
      </c>
      <c r="T39" s="268">
        <v>-204782.08</v>
      </c>
      <c r="U39" s="270">
        <f>S39-'Memória de Cálculo'!E767-'Memória de Cálculo'!E768</f>
        <v>0</v>
      </c>
    </row>
    <row r="40" spans="2:21" ht="15" customHeight="1">
      <c r="B40" s="259" t="s">
        <v>684</v>
      </c>
      <c r="C40" s="504" t="s">
        <v>680</v>
      </c>
      <c r="D40" s="504"/>
      <c r="E40" s="504"/>
      <c r="F40" s="504"/>
      <c r="G40" s="260">
        <v>0</v>
      </c>
      <c r="H40" s="260">
        <v>0</v>
      </c>
      <c r="I40" s="505">
        <v>0</v>
      </c>
      <c r="J40" s="505"/>
      <c r="K40" s="260">
        <v>0</v>
      </c>
      <c r="L40" s="260">
        <v>0</v>
      </c>
      <c r="M40" s="260">
        <v>0</v>
      </c>
      <c r="N40" s="260">
        <v>0</v>
      </c>
      <c r="O40" s="505">
        <v>0</v>
      </c>
      <c r="P40" s="505"/>
      <c r="Q40" s="505"/>
      <c r="R40" s="260">
        <v>556392.48</v>
      </c>
      <c r="S40" s="260">
        <v>556392.48</v>
      </c>
      <c r="T40" s="260">
        <v>-556392.48</v>
      </c>
      <c r="U40" s="262">
        <f>S40-S41</f>
        <v>0</v>
      </c>
    </row>
    <row r="41" spans="2:21" ht="15" customHeight="1">
      <c r="B41" s="267" t="s">
        <v>686</v>
      </c>
      <c r="C41" s="508" t="s">
        <v>681</v>
      </c>
      <c r="D41" s="508"/>
      <c r="E41" s="508"/>
      <c r="F41" s="508"/>
      <c r="G41" s="268">
        <v>0</v>
      </c>
      <c r="H41" s="268">
        <v>0</v>
      </c>
      <c r="I41" s="509">
        <v>0</v>
      </c>
      <c r="J41" s="509"/>
      <c r="K41" s="268">
        <v>0</v>
      </c>
      <c r="L41" s="268">
        <v>0</v>
      </c>
      <c r="M41" s="268">
        <v>0</v>
      </c>
      <c r="N41" s="268">
        <v>0</v>
      </c>
      <c r="O41" s="509">
        <v>0</v>
      </c>
      <c r="P41" s="509"/>
      <c r="Q41" s="509"/>
      <c r="R41" s="268">
        <v>556392.48</v>
      </c>
      <c r="S41" s="268">
        <v>556392.48</v>
      </c>
      <c r="T41" s="268">
        <v>-556392.48</v>
      </c>
      <c r="U41" s="270">
        <f>S41-'Memória de Cálculo'!E819</f>
        <v>0</v>
      </c>
    </row>
    <row r="42" spans="2:21" ht="15" customHeight="1">
      <c r="B42" s="263" t="s">
        <v>687</v>
      </c>
      <c r="C42" s="506" t="s">
        <v>682</v>
      </c>
      <c r="D42" s="506"/>
      <c r="E42" s="506"/>
      <c r="F42" s="506"/>
      <c r="G42" s="264">
        <v>0</v>
      </c>
      <c r="H42" s="264">
        <v>0</v>
      </c>
      <c r="I42" s="507">
        <v>0</v>
      </c>
      <c r="J42" s="507"/>
      <c r="K42" s="264">
        <v>0</v>
      </c>
      <c r="L42" s="264">
        <v>0</v>
      </c>
      <c r="M42" s="264">
        <v>0</v>
      </c>
      <c r="N42" s="264">
        <v>0</v>
      </c>
      <c r="O42" s="507">
        <v>0</v>
      </c>
      <c r="P42" s="507"/>
      <c r="Q42" s="507"/>
      <c r="R42" s="264">
        <v>514088.12</v>
      </c>
      <c r="S42" s="264">
        <v>514088.12</v>
      </c>
      <c r="T42" s="264">
        <v>-514088.12</v>
      </c>
      <c r="U42" s="279"/>
    </row>
    <row r="43" spans="2:21" ht="15" customHeight="1">
      <c r="B43" s="259" t="s">
        <v>689</v>
      </c>
      <c r="C43" s="504" t="s">
        <v>672</v>
      </c>
      <c r="D43" s="504"/>
      <c r="E43" s="504"/>
      <c r="F43" s="504"/>
      <c r="G43" s="260">
        <v>0</v>
      </c>
      <c r="H43" s="260">
        <v>0</v>
      </c>
      <c r="I43" s="505">
        <v>0</v>
      </c>
      <c r="J43" s="505"/>
      <c r="K43" s="260">
        <v>0</v>
      </c>
      <c r="L43" s="260">
        <v>0</v>
      </c>
      <c r="M43" s="260">
        <v>0</v>
      </c>
      <c r="N43" s="260">
        <v>0</v>
      </c>
      <c r="O43" s="505">
        <v>0</v>
      </c>
      <c r="P43" s="505"/>
      <c r="Q43" s="505"/>
      <c r="R43" s="260">
        <v>514088.12</v>
      </c>
      <c r="S43" s="260">
        <v>514088.12</v>
      </c>
      <c r="T43" s="260">
        <v>-514088.12</v>
      </c>
      <c r="U43" s="262">
        <f>S43-S44-S45</f>
        <v>0</v>
      </c>
    </row>
    <row r="44" spans="2:21" ht="15" customHeight="1">
      <c r="B44" s="267" t="s">
        <v>691</v>
      </c>
      <c r="C44" s="508" t="s">
        <v>683</v>
      </c>
      <c r="D44" s="508"/>
      <c r="E44" s="508"/>
      <c r="F44" s="508"/>
      <c r="G44" s="268">
        <v>0</v>
      </c>
      <c r="H44" s="268">
        <v>0</v>
      </c>
      <c r="I44" s="509">
        <v>0</v>
      </c>
      <c r="J44" s="509"/>
      <c r="K44" s="268">
        <v>0</v>
      </c>
      <c r="L44" s="268">
        <v>0</v>
      </c>
      <c r="M44" s="268">
        <v>0</v>
      </c>
      <c r="N44" s="268">
        <v>0</v>
      </c>
      <c r="O44" s="509">
        <v>0</v>
      </c>
      <c r="P44" s="509"/>
      <c r="Q44" s="509"/>
      <c r="R44" s="268">
        <v>470999.46</v>
      </c>
      <c r="S44" s="268">
        <v>470999.46</v>
      </c>
      <c r="T44" s="268">
        <v>-470999.46</v>
      </c>
      <c r="U44" s="270">
        <f>S44-'Memória de Cálculo'!E841-'Memória de Cálculo'!E842</f>
        <v>0</v>
      </c>
    </row>
    <row r="45" spans="2:21" ht="15.75" customHeight="1">
      <c r="B45" s="306" t="s">
        <v>1013</v>
      </c>
      <c r="C45" s="536" t="s">
        <v>1014</v>
      </c>
      <c r="D45" s="536"/>
      <c r="E45" s="536"/>
      <c r="F45" s="536"/>
      <c r="G45" s="307">
        <v>0</v>
      </c>
      <c r="H45" s="307">
        <v>0</v>
      </c>
      <c r="I45" s="537">
        <v>0</v>
      </c>
      <c r="J45" s="537"/>
      <c r="K45" s="307">
        <v>0</v>
      </c>
      <c r="L45" s="307">
        <v>0</v>
      </c>
      <c r="M45" s="307">
        <v>0</v>
      </c>
      <c r="N45" s="307">
        <v>0</v>
      </c>
      <c r="O45" s="537">
        <v>0</v>
      </c>
      <c r="P45" s="537"/>
      <c r="Q45" s="537"/>
      <c r="R45" s="307">
        <v>43088.66</v>
      </c>
      <c r="S45" s="307">
        <v>43088.66</v>
      </c>
      <c r="T45" s="307">
        <v>-43088.66</v>
      </c>
      <c r="U45" s="308">
        <f>S45-'Memória de Cálculo'!E864</f>
        <v>0</v>
      </c>
    </row>
    <row r="46" spans="2:21" ht="15" customHeight="1" hidden="1">
      <c r="B46" s="275" t="s">
        <v>978</v>
      </c>
      <c r="C46" s="512" t="s">
        <v>685</v>
      </c>
      <c r="D46" s="512"/>
      <c r="E46" s="512"/>
      <c r="F46" s="512"/>
      <c r="G46" s="276">
        <v>16264000</v>
      </c>
      <c r="H46" s="276">
        <v>0</v>
      </c>
      <c r="I46" s="513">
        <v>0</v>
      </c>
      <c r="J46" s="513"/>
      <c r="K46" s="276">
        <v>0</v>
      </c>
      <c r="L46" s="276">
        <v>16264000</v>
      </c>
      <c r="M46" s="276">
        <v>57865.62</v>
      </c>
      <c r="N46" s="276">
        <v>577484.34</v>
      </c>
      <c r="O46" s="513">
        <v>635349.96</v>
      </c>
      <c r="P46" s="513"/>
      <c r="Q46" s="513"/>
      <c r="R46" s="276">
        <v>560653.7</v>
      </c>
      <c r="S46" s="276">
        <v>1196003.66</v>
      </c>
      <c r="T46" s="276">
        <v>15067996.34</v>
      </c>
      <c r="U46" s="278"/>
    </row>
    <row r="47" spans="2:21" ht="15" customHeight="1" hidden="1">
      <c r="B47" s="263" t="s">
        <v>979</v>
      </c>
      <c r="C47" s="506" t="s">
        <v>654</v>
      </c>
      <c r="D47" s="506"/>
      <c r="E47" s="506"/>
      <c r="F47" s="506"/>
      <c r="G47" s="264">
        <v>0</v>
      </c>
      <c r="H47" s="264">
        <v>0</v>
      </c>
      <c r="I47" s="507">
        <v>0</v>
      </c>
      <c r="J47" s="507"/>
      <c r="K47" s="264">
        <v>0</v>
      </c>
      <c r="L47" s="264">
        <v>0</v>
      </c>
      <c r="M47" s="264">
        <v>57865.62</v>
      </c>
      <c r="N47" s="264">
        <v>577484.34</v>
      </c>
      <c r="O47" s="507">
        <v>635349.96</v>
      </c>
      <c r="P47" s="507"/>
      <c r="Q47" s="507"/>
      <c r="R47" s="264">
        <v>560512.7</v>
      </c>
      <c r="S47" s="264">
        <v>1195862.66</v>
      </c>
      <c r="T47" s="264">
        <v>-1195862.66</v>
      </c>
      <c r="U47" s="279"/>
    </row>
    <row r="48" spans="2:21" ht="15" customHeight="1" hidden="1">
      <c r="B48" s="263" t="s">
        <v>980</v>
      </c>
      <c r="C48" s="506" t="s">
        <v>692</v>
      </c>
      <c r="D48" s="506"/>
      <c r="E48" s="506"/>
      <c r="F48" s="506"/>
      <c r="G48" s="264">
        <v>0</v>
      </c>
      <c r="H48" s="264">
        <v>0</v>
      </c>
      <c r="I48" s="507">
        <v>0</v>
      </c>
      <c r="J48" s="507"/>
      <c r="K48" s="264">
        <v>0</v>
      </c>
      <c r="L48" s="264">
        <v>0</v>
      </c>
      <c r="M48" s="264">
        <v>2476</v>
      </c>
      <c r="N48" s="264">
        <v>49025.6</v>
      </c>
      <c r="O48" s="507">
        <v>51501.6</v>
      </c>
      <c r="P48" s="507"/>
      <c r="Q48" s="507"/>
      <c r="R48" s="264">
        <v>6836.7</v>
      </c>
      <c r="S48" s="264">
        <v>58338.3</v>
      </c>
      <c r="T48" s="264">
        <v>-58338.3</v>
      </c>
      <c r="U48" s="279"/>
    </row>
    <row r="49" spans="2:21" ht="15" customHeight="1" hidden="1">
      <c r="B49" s="263" t="s">
        <v>693</v>
      </c>
      <c r="C49" s="506" t="s">
        <v>694</v>
      </c>
      <c r="D49" s="506"/>
      <c r="E49" s="506"/>
      <c r="F49" s="506"/>
      <c r="G49" s="264">
        <v>0</v>
      </c>
      <c r="H49" s="264">
        <v>0</v>
      </c>
      <c r="I49" s="507">
        <v>0</v>
      </c>
      <c r="J49" s="507"/>
      <c r="K49" s="264">
        <v>0</v>
      </c>
      <c r="L49" s="264">
        <v>0</v>
      </c>
      <c r="M49" s="264">
        <v>0</v>
      </c>
      <c r="N49" s="264">
        <v>-1878.19</v>
      </c>
      <c r="O49" s="507">
        <v>-1878.19</v>
      </c>
      <c r="P49" s="507"/>
      <c r="Q49" s="507"/>
      <c r="R49" s="264">
        <v>1878.19</v>
      </c>
      <c r="S49" s="264">
        <v>0</v>
      </c>
      <c r="T49" s="264">
        <v>0</v>
      </c>
      <c r="U49" s="279"/>
    </row>
    <row r="50" spans="2:21" ht="15" customHeight="1" hidden="1">
      <c r="B50" s="263" t="s">
        <v>695</v>
      </c>
      <c r="C50" s="506" t="s">
        <v>696</v>
      </c>
      <c r="D50" s="506"/>
      <c r="E50" s="506"/>
      <c r="F50" s="506"/>
      <c r="G50" s="264">
        <v>0</v>
      </c>
      <c r="H50" s="264">
        <v>0</v>
      </c>
      <c r="I50" s="507">
        <v>0</v>
      </c>
      <c r="J50" s="507"/>
      <c r="K50" s="264">
        <v>0</v>
      </c>
      <c r="L50" s="264">
        <v>0</v>
      </c>
      <c r="M50" s="264">
        <v>0</v>
      </c>
      <c r="N50" s="264">
        <v>-554.77</v>
      </c>
      <c r="O50" s="507">
        <v>-554.77</v>
      </c>
      <c r="P50" s="507"/>
      <c r="Q50" s="507"/>
      <c r="R50" s="264">
        <v>554.77</v>
      </c>
      <c r="S50" s="264">
        <v>0</v>
      </c>
      <c r="T50" s="264">
        <v>0</v>
      </c>
      <c r="U50" s="279"/>
    </row>
    <row r="51" spans="2:21" ht="15" customHeight="1" hidden="1">
      <c r="B51" s="263" t="s">
        <v>697</v>
      </c>
      <c r="C51" s="506" t="s">
        <v>698</v>
      </c>
      <c r="D51" s="506"/>
      <c r="E51" s="506"/>
      <c r="F51" s="506"/>
      <c r="G51" s="264">
        <v>0</v>
      </c>
      <c r="H51" s="264">
        <v>0</v>
      </c>
      <c r="I51" s="507">
        <v>0</v>
      </c>
      <c r="J51" s="507"/>
      <c r="K51" s="264">
        <v>0</v>
      </c>
      <c r="L51" s="264">
        <v>0</v>
      </c>
      <c r="M51" s="264">
        <v>0</v>
      </c>
      <c r="N51" s="264">
        <v>-3614.74</v>
      </c>
      <c r="O51" s="507">
        <v>-3614.74</v>
      </c>
      <c r="P51" s="507"/>
      <c r="Q51" s="507"/>
      <c r="R51" s="264">
        <v>3614.74</v>
      </c>
      <c r="S51" s="264">
        <v>0</v>
      </c>
      <c r="T51" s="264">
        <v>0</v>
      </c>
      <c r="U51" s="279"/>
    </row>
    <row r="52" spans="2:21" ht="15" customHeight="1" hidden="1">
      <c r="B52" s="263" t="s">
        <v>699</v>
      </c>
      <c r="C52" s="506" t="s">
        <v>700</v>
      </c>
      <c r="D52" s="506"/>
      <c r="E52" s="506"/>
      <c r="F52" s="506"/>
      <c r="G52" s="264">
        <v>0</v>
      </c>
      <c r="H52" s="264">
        <v>0</v>
      </c>
      <c r="I52" s="507">
        <v>0</v>
      </c>
      <c r="J52" s="507"/>
      <c r="K52" s="264">
        <v>0</v>
      </c>
      <c r="L52" s="264">
        <v>0</v>
      </c>
      <c r="M52" s="264">
        <v>0</v>
      </c>
      <c r="N52" s="264">
        <v>-539</v>
      </c>
      <c r="O52" s="507">
        <v>-539</v>
      </c>
      <c r="P52" s="507"/>
      <c r="Q52" s="507"/>
      <c r="R52" s="264">
        <v>539</v>
      </c>
      <c r="S52" s="264">
        <v>0</v>
      </c>
      <c r="T52" s="264">
        <v>0</v>
      </c>
      <c r="U52" s="279"/>
    </row>
    <row r="53" spans="2:21" ht="15" customHeight="1" hidden="1">
      <c r="B53" s="263" t="s">
        <v>705</v>
      </c>
      <c r="C53" s="506" t="s">
        <v>706</v>
      </c>
      <c r="D53" s="506"/>
      <c r="E53" s="506"/>
      <c r="F53" s="506"/>
      <c r="G53" s="264">
        <v>0</v>
      </c>
      <c r="H53" s="264">
        <v>0</v>
      </c>
      <c r="I53" s="507">
        <v>0</v>
      </c>
      <c r="J53" s="507"/>
      <c r="K53" s="264">
        <v>0</v>
      </c>
      <c r="L53" s="264">
        <v>0</v>
      </c>
      <c r="M53" s="264">
        <v>250</v>
      </c>
      <c r="N53" s="264">
        <v>-500</v>
      </c>
      <c r="O53" s="507">
        <v>-250</v>
      </c>
      <c r="P53" s="507"/>
      <c r="Q53" s="507"/>
      <c r="R53" s="264">
        <v>250</v>
      </c>
      <c r="S53" s="264">
        <v>0</v>
      </c>
      <c r="T53" s="264">
        <v>0</v>
      </c>
      <c r="U53" s="279"/>
    </row>
    <row r="54" spans="2:21" ht="15" customHeight="1" hidden="1">
      <c r="B54" s="263" t="s">
        <v>707</v>
      </c>
      <c r="C54" s="506" t="s">
        <v>708</v>
      </c>
      <c r="D54" s="506"/>
      <c r="E54" s="506"/>
      <c r="F54" s="506"/>
      <c r="G54" s="264">
        <v>0</v>
      </c>
      <c r="H54" s="264">
        <v>0</v>
      </c>
      <c r="I54" s="507">
        <v>0</v>
      </c>
      <c r="J54" s="507"/>
      <c r="K54" s="264">
        <v>0</v>
      </c>
      <c r="L54" s="264">
        <v>0</v>
      </c>
      <c r="M54" s="264">
        <v>1006</v>
      </c>
      <c r="N54" s="264">
        <v>57332.3</v>
      </c>
      <c r="O54" s="507">
        <v>58338.3</v>
      </c>
      <c r="P54" s="507"/>
      <c r="Q54" s="507"/>
      <c r="R54" s="264">
        <v>0</v>
      </c>
      <c r="S54" s="264">
        <v>58338.3</v>
      </c>
      <c r="T54" s="264">
        <v>-58338.3</v>
      </c>
      <c r="U54" s="279"/>
    </row>
    <row r="55" spans="2:21" ht="15" customHeight="1" hidden="1">
      <c r="B55" s="263" t="s">
        <v>1001</v>
      </c>
      <c r="C55" s="506" t="s">
        <v>1002</v>
      </c>
      <c r="D55" s="506"/>
      <c r="E55" s="506"/>
      <c r="F55" s="506"/>
      <c r="G55" s="264">
        <v>0</v>
      </c>
      <c r="H55" s="264">
        <v>0</v>
      </c>
      <c r="I55" s="507">
        <v>0</v>
      </c>
      <c r="J55" s="507"/>
      <c r="K55" s="264">
        <v>0</v>
      </c>
      <c r="L55" s="264">
        <v>0</v>
      </c>
      <c r="M55" s="264">
        <v>380</v>
      </c>
      <c r="N55" s="264">
        <v>120</v>
      </c>
      <c r="O55" s="507">
        <v>500</v>
      </c>
      <c r="P55" s="507"/>
      <c r="Q55" s="507"/>
      <c r="R55" s="264">
        <v>0</v>
      </c>
      <c r="S55" s="264">
        <v>500</v>
      </c>
      <c r="T55" s="264">
        <v>-500</v>
      </c>
      <c r="U55" s="279"/>
    </row>
    <row r="56" spans="2:21" ht="15" customHeight="1" hidden="1">
      <c r="B56" s="263" t="s">
        <v>711</v>
      </c>
      <c r="C56" s="506" t="s">
        <v>712</v>
      </c>
      <c r="D56" s="506"/>
      <c r="E56" s="506"/>
      <c r="F56" s="506"/>
      <c r="G56" s="264">
        <v>0</v>
      </c>
      <c r="H56" s="264">
        <v>0</v>
      </c>
      <c r="I56" s="507">
        <v>0</v>
      </c>
      <c r="J56" s="507"/>
      <c r="K56" s="264">
        <v>0</v>
      </c>
      <c r="L56" s="264">
        <v>0</v>
      </c>
      <c r="M56" s="264">
        <v>0</v>
      </c>
      <c r="N56" s="264">
        <v>-500</v>
      </c>
      <c r="O56" s="507">
        <v>-500</v>
      </c>
      <c r="P56" s="507"/>
      <c r="Q56" s="507"/>
      <c r="R56" s="264">
        <v>0</v>
      </c>
      <c r="S56" s="264">
        <v>-500</v>
      </c>
      <c r="T56" s="264">
        <v>500</v>
      </c>
      <c r="U56" s="279"/>
    </row>
    <row r="57" spans="2:21" ht="15" customHeight="1" hidden="1">
      <c r="B57" s="263" t="s">
        <v>1093</v>
      </c>
      <c r="C57" s="506" t="s">
        <v>1094</v>
      </c>
      <c r="D57" s="506"/>
      <c r="E57" s="506"/>
      <c r="F57" s="506"/>
      <c r="G57" s="264">
        <v>0</v>
      </c>
      <c r="H57" s="264">
        <v>0</v>
      </c>
      <c r="I57" s="507">
        <v>0</v>
      </c>
      <c r="J57" s="507"/>
      <c r="K57" s="264">
        <v>0</v>
      </c>
      <c r="L57" s="264">
        <v>0</v>
      </c>
      <c r="M57" s="264">
        <v>840</v>
      </c>
      <c r="N57" s="264">
        <v>-840</v>
      </c>
      <c r="O57" s="507">
        <v>0</v>
      </c>
      <c r="P57" s="507"/>
      <c r="Q57" s="507"/>
      <c r="R57" s="264">
        <v>0</v>
      </c>
      <c r="S57" s="264">
        <v>0</v>
      </c>
      <c r="T57" s="264">
        <v>0</v>
      </c>
      <c r="U57" s="279"/>
    </row>
    <row r="58" spans="2:21" ht="15" customHeight="1" hidden="1">
      <c r="B58" s="263" t="s">
        <v>1095</v>
      </c>
      <c r="C58" s="506" t="s">
        <v>1096</v>
      </c>
      <c r="D58" s="506"/>
      <c r="E58" s="506"/>
      <c r="F58" s="506"/>
      <c r="G58" s="264">
        <v>0</v>
      </c>
      <c r="H58" s="264">
        <v>0</v>
      </c>
      <c r="I58" s="507">
        <v>0</v>
      </c>
      <c r="J58" s="507"/>
      <c r="K58" s="264">
        <v>0</v>
      </c>
      <c r="L58" s="264">
        <v>0</v>
      </c>
      <c r="M58" s="264">
        <v>0</v>
      </c>
      <c r="N58" s="264">
        <v>9700</v>
      </c>
      <c r="O58" s="507">
        <v>9700</v>
      </c>
      <c r="P58" s="507"/>
      <c r="Q58" s="507"/>
      <c r="R58" s="264">
        <v>0</v>
      </c>
      <c r="S58" s="264">
        <v>9700</v>
      </c>
      <c r="T58" s="264">
        <v>-9700</v>
      </c>
      <c r="U58" s="279"/>
    </row>
    <row r="59" spans="2:21" ht="15" customHeight="1" hidden="1">
      <c r="B59" s="263" t="s">
        <v>1097</v>
      </c>
      <c r="C59" s="506" t="s">
        <v>1098</v>
      </c>
      <c r="D59" s="506"/>
      <c r="E59" s="506"/>
      <c r="F59" s="506"/>
      <c r="G59" s="264">
        <v>0</v>
      </c>
      <c r="H59" s="264">
        <v>0</v>
      </c>
      <c r="I59" s="507">
        <v>0</v>
      </c>
      <c r="J59" s="507"/>
      <c r="K59" s="264">
        <v>0</v>
      </c>
      <c r="L59" s="264">
        <v>0</v>
      </c>
      <c r="M59" s="264">
        <v>0</v>
      </c>
      <c r="N59" s="264">
        <v>9700</v>
      </c>
      <c r="O59" s="507">
        <v>9700</v>
      </c>
      <c r="P59" s="507"/>
      <c r="Q59" s="507"/>
      <c r="R59" s="264">
        <v>0</v>
      </c>
      <c r="S59" s="264">
        <v>9700</v>
      </c>
      <c r="T59" s="264">
        <v>-9700</v>
      </c>
      <c r="U59" s="279"/>
    </row>
    <row r="60" spans="2:21" ht="15" customHeight="1" hidden="1">
      <c r="B60" s="263" t="s">
        <v>713</v>
      </c>
      <c r="C60" s="506" t="s">
        <v>714</v>
      </c>
      <c r="D60" s="506"/>
      <c r="E60" s="506"/>
      <c r="F60" s="506"/>
      <c r="G60" s="264">
        <v>0</v>
      </c>
      <c r="H60" s="264">
        <v>0</v>
      </c>
      <c r="I60" s="507">
        <v>0</v>
      </c>
      <c r="J60" s="507"/>
      <c r="K60" s="264">
        <v>0</v>
      </c>
      <c r="L60" s="264">
        <v>0</v>
      </c>
      <c r="M60" s="264">
        <v>0</v>
      </c>
      <c r="N60" s="264">
        <v>80969.66</v>
      </c>
      <c r="O60" s="507">
        <v>80969.66</v>
      </c>
      <c r="P60" s="507"/>
      <c r="Q60" s="507"/>
      <c r="R60" s="264">
        <v>11745.99</v>
      </c>
      <c r="S60" s="264">
        <v>92715.65</v>
      </c>
      <c r="T60" s="264">
        <v>-92715.65</v>
      </c>
      <c r="U60" s="279"/>
    </row>
    <row r="61" spans="2:21" ht="15" customHeight="1" hidden="1">
      <c r="B61" s="263" t="s">
        <v>719</v>
      </c>
      <c r="C61" s="506" t="s">
        <v>720</v>
      </c>
      <c r="D61" s="506"/>
      <c r="E61" s="506"/>
      <c r="F61" s="506"/>
      <c r="G61" s="264">
        <v>0</v>
      </c>
      <c r="H61" s="264">
        <v>0</v>
      </c>
      <c r="I61" s="507">
        <v>0</v>
      </c>
      <c r="J61" s="507"/>
      <c r="K61" s="264">
        <v>0</v>
      </c>
      <c r="L61" s="264">
        <v>0</v>
      </c>
      <c r="M61" s="264">
        <v>0</v>
      </c>
      <c r="N61" s="264">
        <v>80969.66</v>
      </c>
      <c r="O61" s="507">
        <v>80969.66</v>
      </c>
      <c r="P61" s="507"/>
      <c r="Q61" s="507"/>
      <c r="R61" s="264">
        <v>11745.99</v>
      </c>
      <c r="S61" s="264">
        <v>92715.65</v>
      </c>
      <c r="T61" s="264">
        <v>-92715.65</v>
      </c>
      <c r="U61" s="279"/>
    </row>
    <row r="62" spans="2:21" ht="15" customHeight="1" hidden="1">
      <c r="B62" s="263" t="s">
        <v>723</v>
      </c>
      <c r="C62" s="506" t="s">
        <v>724</v>
      </c>
      <c r="D62" s="506"/>
      <c r="E62" s="506"/>
      <c r="F62" s="506"/>
      <c r="G62" s="264">
        <v>0</v>
      </c>
      <c r="H62" s="264">
        <v>0</v>
      </c>
      <c r="I62" s="507">
        <v>0</v>
      </c>
      <c r="J62" s="507"/>
      <c r="K62" s="264">
        <v>0</v>
      </c>
      <c r="L62" s="264">
        <v>0</v>
      </c>
      <c r="M62" s="264">
        <v>0</v>
      </c>
      <c r="N62" s="264">
        <v>-15378.22</v>
      </c>
      <c r="O62" s="507">
        <v>-15378.22</v>
      </c>
      <c r="P62" s="507"/>
      <c r="Q62" s="507"/>
      <c r="R62" s="264">
        <v>14878.22</v>
      </c>
      <c r="S62" s="264">
        <v>-500</v>
      </c>
      <c r="T62" s="264">
        <v>500</v>
      </c>
      <c r="U62" s="279"/>
    </row>
    <row r="63" spans="2:21" ht="15" customHeight="1" hidden="1">
      <c r="B63" s="263" t="s">
        <v>725</v>
      </c>
      <c r="C63" s="506" t="s">
        <v>726</v>
      </c>
      <c r="D63" s="506"/>
      <c r="E63" s="506"/>
      <c r="F63" s="506"/>
      <c r="G63" s="264">
        <v>0</v>
      </c>
      <c r="H63" s="264">
        <v>0</v>
      </c>
      <c r="I63" s="507">
        <v>0</v>
      </c>
      <c r="J63" s="507"/>
      <c r="K63" s="264">
        <v>0</v>
      </c>
      <c r="L63" s="264">
        <v>0</v>
      </c>
      <c r="M63" s="264">
        <v>0</v>
      </c>
      <c r="N63" s="264">
        <v>-14878.22</v>
      </c>
      <c r="O63" s="507">
        <v>-14878.22</v>
      </c>
      <c r="P63" s="507"/>
      <c r="Q63" s="507"/>
      <c r="R63" s="264">
        <v>14878.22</v>
      </c>
      <c r="S63" s="264">
        <v>0</v>
      </c>
      <c r="T63" s="264">
        <v>0</v>
      </c>
      <c r="U63" s="279"/>
    </row>
    <row r="64" spans="2:21" ht="15" customHeight="1" hidden="1">
      <c r="B64" s="263" t="s">
        <v>1032</v>
      </c>
      <c r="C64" s="506" t="s">
        <v>1033</v>
      </c>
      <c r="D64" s="506"/>
      <c r="E64" s="506"/>
      <c r="F64" s="506"/>
      <c r="G64" s="264">
        <v>0</v>
      </c>
      <c r="H64" s="264">
        <v>0</v>
      </c>
      <c r="I64" s="507">
        <v>0</v>
      </c>
      <c r="J64" s="507"/>
      <c r="K64" s="264">
        <v>0</v>
      </c>
      <c r="L64" s="264">
        <v>0</v>
      </c>
      <c r="M64" s="264">
        <v>0</v>
      </c>
      <c r="N64" s="264">
        <v>-500</v>
      </c>
      <c r="O64" s="507">
        <v>-500</v>
      </c>
      <c r="P64" s="507"/>
      <c r="Q64" s="507"/>
      <c r="R64" s="264">
        <v>0</v>
      </c>
      <c r="S64" s="264">
        <v>-500</v>
      </c>
      <c r="T64" s="264">
        <v>500</v>
      </c>
      <c r="U64" s="279"/>
    </row>
    <row r="65" spans="2:21" ht="15" customHeight="1" hidden="1">
      <c r="B65" s="263" t="s">
        <v>729</v>
      </c>
      <c r="C65" s="506" t="s">
        <v>730</v>
      </c>
      <c r="D65" s="506"/>
      <c r="E65" s="506"/>
      <c r="F65" s="506"/>
      <c r="G65" s="264">
        <v>0</v>
      </c>
      <c r="H65" s="264">
        <v>0</v>
      </c>
      <c r="I65" s="507">
        <v>0</v>
      </c>
      <c r="J65" s="507"/>
      <c r="K65" s="264">
        <v>0</v>
      </c>
      <c r="L65" s="264">
        <v>0</v>
      </c>
      <c r="M65" s="264">
        <v>29377.5</v>
      </c>
      <c r="N65" s="264">
        <v>519048.91</v>
      </c>
      <c r="O65" s="507">
        <v>548426.41</v>
      </c>
      <c r="P65" s="507"/>
      <c r="Q65" s="507"/>
      <c r="R65" s="264">
        <v>341301.31</v>
      </c>
      <c r="S65" s="264">
        <v>889727.72</v>
      </c>
      <c r="T65" s="264">
        <v>-889727.72</v>
      </c>
      <c r="U65" s="279"/>
    </row>
    <row r="66" spans="2:21" ht="15" customHeight="1" hidden="1">
      <c r="B66" s="263" t="s">
        <v>731</v>
      </c>
      <c r="C66" s="506" t="s">
        <v>732</v>
      </c>
      <c r="D66" s="506"/>
      <c r="E66" s="506"/>
      <c r="F66" s="506"/>
      <c r="G66" s="264">
        <v>0</v>
      </c>
      <c r="H66" s="264">
        <v>0</v>
      </c>
      <c r="I66" s="507">
        <v>0</v>
      </c>
      <c r="J66" s="507"/>
      <c r="K66" s="264">
        <v>0</v>
      </c>
      <c r="L66" s="264">
        <v>0</v>
      </c>
      <c r="M66" s="264">
        <v>17034.67</v>
      </c>
      <c r="N66" s="264">
        <v>322326.31</v>
      </c>
      <c r="O66" s="507">
        <v>339360.98</v>
      </c>
      <c r="P66" s="507"/>
      <c r="Q66" s="507"/>
      <c r="R66" s="264">
        <v>71672.64</v>
      </c>
      <c r="S66" s="264">
        <v>411033.62</v>
      </c>
      <c r="T66" s="264">
        <v>-411033.62</v>
      </c>
      <c r="U66" s="279"/>
    </row>
    <row r="67" spans="2:21" ht="15" customHeight="1" hidden="1">
      <c r="B67" s="263" t="s">
        <v>983</v>
      </c>
      <c r="C67" s="506" t="s">
        <v>984</v>
      </c>
      <c r="D67" s="506"/>
      <c r="E67" s="506"/>
      <c r="F67" s="506"/>
      <c r="G67" s="264">
        <v>0</v>
      </c>
      <c r="H67" s="264">
        <v>0</v>
      </c>
      <c r="I67" s="507">
        <v>0</v>
      </c>
      <c r="J67" s="507"/>
      <c r="K67" s="264">
        <v>0</v>
      </c>
      <c r="L67" s="264">
        <v>0</v>
      </c>
      <c r="M67" s="264">
        <v>0</v>
      </c>
      <c r="N67" s="264">
        <v>-18031.5</v>
      </c>
      <c r="O67" s="507">
        <v>-18031.5</v>
      </c>
      <c r="P67" s="507"/>
      <c r="Q67" s="507"/>
      <c r="R67" s="264">
        <v>18031.5</v>
      </c>
      <c r="S67" s="264">
        <v>0</v>
      </c>
      <c r="T67" s="264">
        <v>0</v>
      </c>
      <c r="U67" s="279"/>
    </row>
    <row r="68" spans="2:21" ht="15" customHeight="1" hidden="1">
      <c r="B68" s="263" t="s">
        <v>733</v>
      </c>
      <c r="C68" s="506" t="s">
        <v>734</v>
      </c>
      <c r="D68" s="506"/>
      <c r="E68" s="506"/>
      <c r="F68" s="506"/>
      <c r="G68" s="264">
        <v>0</v>
      </c>
      <c r="H68" s="264">
        <v>0</v>
      </c>
      <c r="I68" s="507">
        <v>0</v>
      </c>
      <c r="J68" s="507"/>
      <c r="K68" s="264">
        <v>0</v>
      </c>
      <c r="L68" s="264">
        <v>0</v>
      </c>
      <c r="M68" s="264">
        <v>1883.3</v>
      </c>
      <c r="N68" s="264">
        <v>30736.74</v>
      </c>
      <c r="O68" s="507">
        <v>32620.04</v>
      </c>
      <c r="P68" s="507"/>
      <c r="Q68" s="507"/>
      <c r="R68" s="264">
        <v>7213.36</v>
      </c>
      <c r="S68" s="264">
        <v>39833.4</v>
      </c>
      <c r="T68" s="264">
        <v>-39833.4</v>
      </c>
      <c r="U68" s="279"/>
    </row>
    <row r="69" spans="2:21" ht="15" customHeight="1" hidden="1">
      <c r="B69" s="263" t="s">
        <v>985</v>
      </c>
      <c r="C69" s="506" t="s">
        <v>986</v>
      </c>
      <c r="D69" s="506"/>
      <c r="E69" s="506"/>
      <c r="F69" s="506"/>
      <c r="G69" s="264">
        <v>0</v>
      </c>
      <c r="H69" s="264">
        <v>0</v>
      </c>
      <c r="I69" s="507">
        <v>0</v>
      </c>
      <c r="J69" s="507"/>
      <c r="K69" s="264">
        <v>0</v>
      </c>
      <c r="L69" s="264">
        <v>0</v>
      </c>
      <c r="M69" s="264">
        <v>0</v>
      </c>
      <c r="N69" s="264">
        <v>-233.31</v>
      </c>
      <c r="O69" s="507">
        <v>-233.31</v>
      </c>
      <c r="P69" s="507"/>
      <c r="Q69" s="507"/>
      <c r="R69" s="264">
        <v>204722.69</v>
      </c>
      <c r="S69" s="264">
        <v>204489.38</v>
      </c>
      <c r="T69" s="264">
        <v>-204489.38</v>
      </c>
      <c r="U69" s="279"/>
    </row>
    <row r="70" spans="2:21" ht="15" customHeight="1" hidden="1">
      <c r="B70" s="263" t="s">
        <v>1034</v>
      </c>
      <c r="C70" s="506" t="s">
        <v>1035</v>
      </c>
      <c r="D70" s="506"/>
      <c r="E70" s="506"/>
      <c r="F70" s="506"/>
      <c r="G70" s="264">
        <v>0</v>
      </c>
      <c r="H70" s="264">
        <v>0</v>
      </c>
      <c r="I70" s="507">
        <v>0</v>
      </c>
      <c r="J70" s="507"/>
      <c r="K70" s="264">
        <v>0</v>
      </c>
      <c r="L70" s="264">
        <v>0</v>
      </c>
      <c r="M70" s="264">
        <v>0</v>
      </c>
      <c r="N70" s="264">
        <v>562.52</v>
      </c>
      <c r="O70" s="507">
        <v>562.52</v>
      </c>
      <c r="P70" s="507"/>
      <c r="Q70" s="507"/>
      <c r="R70" s="264">
        <v>0</v>
      </c>
      <c r="S70" s="264">
        <v>562.52</v>
      </c>
      <c r="T70" s="264">
        <v>-562.52</v>
      </c>
      <c r="U70" s="279"/>
    </row>
    <row r="71" spans="2:21" ht="15" customHeight="1" hidden="1">
      <c r="B71" s="263" t="s">
        <v>735</v>
      </c>
      <c r="C71" s="506" t="s">
        <v>736</v>
      </c>
      <c r="D71" s="506"/>
      <c r="E71" s="506"/>
      <c r="F71" s="506"/>
      <c r="G71" s="264">
        <v>0</v>
      </c>
      <c r="H71" s="264">
        <v>0</v>
      </c>
      <c r="I71" s="507">
        <v>0</v>
      </c>
      <c r="J71" s="507"/>
      <c r="K71" s="264">
        <v>0</v>
      </c>
      <c r="L71" s="264">
        <v>0</v>
      </c>
      <c r="M71" s="264">
        <v>10459.53</v>
      </c>
      <c r="N71" s="264">
        <v>183688.15</v>
      </c>
      <c r="O71" s="507">
        <v>194147.68</v>
      </c>
      <c r="P71" s="507"/>
      <c r="Q71" s="507"/>
      <c r="R71" s="264">
        <v>39661.12</v>
      </c>
      <c r="S71" s="264">
        <v>233808.8</v>
      </c>
      <c r="T71" s="264">
        <v>-233808.8</v>
      </c>
      <c r="U71" s="279"/>
    </row>
    <row r="72" spans="2:21" ht="15" customHeight="1" hidden="1">
      <c r="B72" s="263" t="s">
        <v>737</v>
      </c>
      <c r="C72" s="506" t="s">
        <v>738</v>
      </c>
      <c r="D72" s="506"/>
      <c r="E72" s="506"/>
      <c r="F72" s="506"/>
      <c r="G72" s="264">
        <v>0</v>
      </c>
      <c r="H72" s="264">
        <v>0</v>
      </c>
      <c r="I72" s="507">
        <v>0</v>
      </c>
      <c r="J72" s="507"/>
      <c r="K72" s="264">
        <v>0</v>
      </c>
      <c r="L72" s="264">
        <v>0</v>
      </c>
      <c r="M72" s="264">
        <v>11398.54</v>
      </c>
      <c r="N72" s="264">
        <v>-50229.74</v>
      </c>
      <c r="O72" s="507">
        <v>-38831.2</v>
      </c>
      <c r="P72" s="507"/>
      <c r="Q72" s="507"/>
      <c r="R72" s="264">
        <v>151594.53</v>
      </c>
      <c r="S72" s="264">
        <v>112763.33</v>
      </c>
      <c r="T72" s="264">
        <v>-112763.33</v>
      </c>
      <c r="U72" s="279"/>
    </row>
    <row r="73" spans="2:21" ht="15" customHeight="1" hidden="1">
      <c r="B73" s="263" t="s">
        <v>739</v>
      </c>
      <c r="C73" s="506" t="s">
        <v>740</v>
      </c>
      <c r="D73" s="506"/>
      <c r="E73" s="506"/>
      <c r="F73" s="506"/>
      <c r="G73" s="264">
        <v>0</v>
      </c>
      <c r="H73" s="264">
        <v>0</v>
      </c>
      <c r="I73" s="507">
        <v>0</v>
      </c>
      <c r="J73" s="507"/>
      <c r="K73" s="264">
        <v>0</v>
      </c>
      <c r="L73" s="264">
        <v>0</v>
      </c>
      <c r="M73" s="264">
        <v>0</v>
      </c>
      <c r="N73" s="264">
        <v>-1158.92</v>
      </c>
      <c r="O73" s="507">
        <v>-1158.92</v>
      </c>
      <c r="P73" s="507"/>
      <c r="Q73" s="507"/>
      <c r="R73" s="264">
        <v>1158.92</v>
      </c>
      <c r="S73" s="264">
        <v>0</v>
      </c>
      <c r="T73" s="264">
        <v>0</v>
      </c>
      <c r="U73" s="279"/>
    </row>
    <row r="74" spans="2:21" ht="15" customHeight="1" hidden="1">
      <c r="B74" s="263" t="s">
        <v>743</v>
      </c>
      <c r="C74" s="506" t="s">
        <v>744</v>
      </c>
      <c r="D74" s="506"/>
      <c r="E74" s="506"/>
      <c r="F74" s="506"/>
      <c r="G74" s="264">
        <v>0</v>
      </c>
      <c r="H74" s="264">
        <v>0</v>
      </c>
      <c r="I74" s="507">
        <v>0</v>
      </c>
      <c r="J74" s="507"/>
      <c r="K74" s="264">
        <v>0</v>
      </c>
      <c r="L74" s="264">
        <v>0</v>
      </c>
      <c r="M74" s="264">
        <v>0</v>
      </c>
      <c r="N74" s="264">
        <v>-7566.1</v>
      </c>
      <c r="O74" s="507">
        <v>-7566.1</v>
      </c>
      <c r="P74" s="507"/>
      <c r="Q74" s="507"/>
      <c r="R74" s="264">
        <v>7566.1</v>
      </c>
      <c r="S74" s="264">
        <v>0</v>
      </c>
      <c r="T74" s="264">
        <v>0</v>
      </c>
      <c r="U74" s="279"/>
    </row>
    <row r="75" spans="2:21" ht="15" customHeight="1" hidden="1">
      <c r="B75" s="263" t="s">
        <v>749</v>
      </c>
      <c r="C75" s="506" t="s">
        <v>750</v>
      </c>
      <c r="D75" s="506"/>
      <c r="E75" s="506"/>
      <c r="F75" s="506"/>
      <c r="G75" s="264">
        <v>0</v>
      </c>
      <c r="H75" s="264">
        <v>0</v>
      </c>
      <c r="I75" s="507">
        <v>0</v>
      </c>
      <c r="J75" s="507"/>
      <c r="K75" s="264">
        <v>0</v>
      </c>
      <c r="L75" s="264">
        <v>0</v>
      </c>
      <c r="M75" s="264">
        <v>0</v>
      </c>
      <c r="N75" s="264">
        <v>-607.37</v>
      </c>
      <c r="O75" s="507">
        <v>-607.37</v>
      </c>
      <c r="P75" s="507"/>
      <c r="Q75" s="507"/>
      <c r="R75" s="264">
        <v>607.37</v>
      </c>
      <c r="S75" s="264">
        <v>0</v>
      </c>
      <c r="T75" s="264">
        <v>0</v>
      </c>
      <c r="U75" s="279"/>
    </row>
    <row r="76" spans="2:21" ht="15" customHeight="1" hidden="1">
      <c r="B76" s="263" t="s">
        <v>987</v>
      </c>
      <c r="C76" s="506" t="s">
        <v>726</v>
      </c>
      <c r="D76" s="506"/>
      <c r="E76" s="506"/>
      <c r="F76" s="506"/>
      <c r="G76" s="264">
        <v>0</v>
      </c>
      <c r="H76" s="264">
        <v>0</v>
      </c>
      <c r="I76" s="507">
        <v>0</v>
      </c>
      <c r="J76" s="507"/>
      <c r="K76" s="264">
        <v>0</v>
      </c>
      <c r="L76" s="264">
        <v>0</v>
      </c>
      <c r="M76" s="264">
        <v>0</v>
      </c>
      <c r="N76" s="264">
        <v>-55326.82</v>
      </c>
      <c r="O76" s="507">
        <v>-55326.82</v>
      </c>
      <c r="P76" s="507"/>
      <c r="Q76" s="507"/>
      <c r="R76" s="264">
        <v>55326.82</v>
      </c>
      <c r="S76" s="264">
        <v>0</v>
      </c>
      <c r="T76" s="264">
        <v>0</v>
      </c>
      <c r="U76" s="279"/>
    </row>
    <row r="77" spans="2:21" ht="15" customHeight="1" hidden="1">
      <c r="B77" s="263" t="s">
        <v>1003</v>
      </c>
      <c r="C77" s="506" t="s">
        <v>1004</v>
      </c>
      <c r="D77" s="506"/>
      <c r="E77" s="506"/>
      <c r="F77" s="506"/>
      <c r="G77" s="264">
        <v>0</v>
      </c>
      <c r="H77" s="264">
        <v>0</v>
      </c>
      <c r="I77" s="507">
        <v>0</v>
      </c>
      <c r="J77" s="507"/>
      <c r="K77" s="264">
        <v>0</v>
      </c>
      <c r="L77" s="264">
        <v>0</v>
      </c>
      <c r="M77" s="264">
        <v>0</v>
      </c>
      <c r="N77" s="264">
        <v>-500</v>
      </c>
      <c r="O77" s="507">
        <v>-500</v>
      </c>
      <c r="P77" s="507"/>
      <c r="Q77" s="507"/>
      <c r="R77" s="264">
        <v>0</v>
      </c>
      <c r="S77" s="264">
        <v>-500</v>
      </c>
      <c r="T77" s="264">
        <v>500</v>
      </c>
      <c r="U77" s="279"/>
    </row>
    <row r="78" spans="2:21" ht="15" customHeight="1" hidden="1">
      <c r="B78" s="263" t="s">
        <v>753</v>
      </c>
      <c r="C78" s="506" t="s">
        <v>754</v>
      </c>
      <c r="D78" s="506"/>
      <c r="E78" s="506"/>
      <c r="F78" s="506"/>
      <c r="G78" s="264">
        <v>0</v>
      </c>
      <c r="H78" s="264">
        <v>0</v>
      </c>
      <c r="I78" s="507">
        <v>0</v>
      </c>
      <c r="J78" s="507"/>
      <c r="K78" s="264">
        <v>0</v>
      </c>
      <c r="L78" s="264">
        <v>0</v>
      </c>
      <c r="M78" s="264">
        <v>0</v>
      </c>
      <c r="N78" s="264">
        <v>-2100</v>
      </c>
      <c r="O78" s="507">
        <v>-2100</v>
      </c>
      <c r="P78" s="507"/>
      <c r="Q78" s="507"/>
      <c r="R78" s="264">
        <v>1600</v>
      </c>
      <c r="S78" s="264">
        <v>-500</v>
      </c>
      <c r="T78" s="264">
        <v>500</v>
      </c>
      <c r="U78" s="279"/>
    </row>
    <row r="79" spans="2:21" ht="15" customHeight="1" hidden="1">
      <c r="B79" s="263" t="s">
        <v>755</v>
      </c>
      <c r="C79" s="506" t="s">
        <v>756</v>
      </c>
      <c r="D79" s="506"/>
      <c r="E79" s="506"/>
      <c r="F79" s="506"/>
      <c r="G79" s="264">
        <v>0</v>
      </c>
      <c r="H79" s="264">
        <v>0</v>
      </c>
      <c r="I79" s="507">
        <v>0</v>
      </c>
      <c r="J79" s="507"/>
      <c r="K79" s="264">
        <v>0</v>
      </c>
      <c r="L79" s="264">
        <v>0</v>
      </c>
      <c r="M79" s="264">
        <v>450</v>
      </c>
      <c r="N79" s="264">
        <v>-450</v>
      </c>
      <c r="O79" s="507">
        <v>0</v>
      </c>
      <c r="P79" s="507"/>
      <c r="Q79" s="507"/>
      <c r="R79" s="264">
        <v>0</v>
      </c>
      <c r="S79" s="264">
        <v>0</v>
      </c>
      <c r="T79" s="264">
        <v>0</v>
      </c>
      <c r="U79" s="279"/>
    </row>
    <row r="80" spans="2:21" ht="15" customHeight="1" hidden="1">
      <c r="B80" s="263" t="s">
        <v>757</v>
      </c>
      <c r="C80" s="506" t="s">
        <v>758</v>
      </c>
      <c r="D80" s="506"/>
      <c r="E80" s="506"/>
      <c r="F80" s="506"/>
      <c r="G80" s="264">
        <v>0</v>
      </c>
      <c r="H80" s="264">
        <v>0</v>
      </c>
      <c r="I80" s="507">
        <v>0</v>
      </c>
      <c r="J80" s="507"/>
      <c r="K80" s="264">
        <v>0</v>
      </c>
      <c r="L80" s="264">
        <v>0</v>
      </c>
      <c r="M80" s="264">
        <v>0</v>
      </c>
      <c r="N80" s="264">
        <v>-500</v>
      </c>
      <c r="O80" s="507">
        <v>-500</v>
      </c>
      <c r="P80" s="507"/>
      <c r="Q80" s="507"/>
      <c r="R80" s="264">
        <v>0</v>
      </c>
      <c r="S80" s="264">
        <v>-500</v>
      </c>
      <c r="T80" s="264">
        <v>500</v>
      </c>
      <c r="U80" s="279"/>
    </row>
    <row r="81" spans="2:21" ht="15" customHeight="1" hidden="1">
      <c r="B81" s="263" t="s">
        <v>1061</v>
      </c>
      <c r="C81" s="506" t="s">
        <v>1062</v>
      </c>
      <c r="D81" s="506"/>
      <c r="E81" s="506"/>
      <c r="F81" s="506"/>
      <c r="G81" s="264">
        <v>0</v>
      </c>
      <c r="H81" s="264">
        <v>0</v>
      </c>
      <c r="I81" s="507">
        <v>0</v>
      </c>
      <c r="J81" s="507"/>
      <c r="K81" s="264">
        <v>0</v>
      </c>
      <c r="L81" s="264">
        <v>0</v>
      </c>
      <c r="M81" s="264">
        <v>1260</v>
      </c>
      <c r="N81" s="264">
        <v>-1260</v>
      </c>
      <c r="O81" s="507">
        <v>0</v>
      </c>
      <c r="P81" s="507"/>
      <c r="Q81" s="507"/>
      <c r="R81" s="264">
        <v>0</v>
      </c>
      <c r="S81" s="264">
        <v>0</v>
      </c>
      <c r="T81" s="264">
        <v>0</v>
      </c>
      <c r="U81" s="279"/>
    </row>
    <row r="82" spans="2:21" ht="15" customHeight="1" hidden="1">
      <c r="B82" s="263" t="s">
        <v>1036</v>
      </c>
      <c r="C82" s="506" t="s">
        <v>1037</v>
      </c>
      <c r="D82" s="506"/>
      <c r="E82" s="506"/>
      <c r="F82" s="506"/>
      <c r="G82" s="264">
        <v>0</v>
      </c>
      <c r="H82" s="264">
        <v>0</v>
      </c>
      <c r="I82" s="507">
        <v>0</v>
      </c>
      <c r="J82" s="507"/>
      <c r="K82" s="264">
        <v>0</v>
      </c>
      <c r="L82" s="264">
        <v>0</v>
      </c>
      <c r="M82" s="264">
        <v>11831.05</v>
      </c>
      <c r="N82" s="264">
        <v>-11831.05</v>
      </c>
      <c r="O82" s="507">
        <v>0</v>
      </c>
      <c r="P82" s="507"/>
      <c r="Q82" s="507"/>
      <c r="R82" s="264">
        <v>0</v>
      </c>
      <c r="S82" s="264">
        <v>0</v>
      </c>
      <c r="T82" s="264">
        <v>0</v>
      </c>
      <c r="U82" s="279"/>
    </row>
    <row r="83" spans="2:21" ht="15" customHeight="1" hidden="1">
      <c r="B83" s="263" t="s">
        <v>761</v>
      </c>
      <c r="C83" s="506" t="s">
        <v>762</v>
      </c>
      <c r="D83" s="506"/>
      <c r="E83" s="506"/>
      <c r="F83" s="506"/>
      <c r="G83" s="264">
        <v>0</v>
      </c>
      <c r="H83" s="264">
        <v>0</v>
      </c>
      <c r="I83" s="507">
        <v>0</v>
      </c>
      <c r="J83" s="507"/>
      <c r="K83" s="264">
        <v>0</v>
      </c>
      <c r="L83" s="264">
        <v>0</v>
      </c>
      <c r="M83" s="264">
        <v>1423.27</v>
      </c>
      <c r="N83" s="264">
        <v>-1423.27</v>
      </c>
      <c r="O83" s="507">
        <v>0</v>
      </c>
      <c r="P83" s="507"/>
      <c r="Q83" s="507"/>
      <c r="R83" s="264">
        <v>0</v>
      </c>
      <c r="S83" s="264">
        <v>0</v>
      </c>
      <c r="T83" s="264">
        <v>0</v>
      </c>
      <c r="U83" s="279"/>
    </row>
    <row r="84" spans="2:21" ht="15" customHeight="1" hidden="1">
      <c r="B84" s="263" t="s">
        <v>763</v>
      </c>
      <c r="C84" s="506" t="s">
        <v>764</v>
      </c>
      <c r="D84" s="506"/>
      <c r="E84" s="506"/>
      <c r="F84" s="506"/>
      <c r="G84" s="264">
        <v>0</v>
      </c>
      <c r="H84" s="264">
        <v>0</v>
      </c>
      <c r="I84" s="507">
        <v>0</v>
      </c>
      <c r="J84" s="507"/>
      <c r="K84" s="264">
        <v>0</v>
      </c>
      <c r="L84" s="264">
        <v>0</v>
      </c>
      <c r="M84" s="264">
        <v>0</v>
      </c>
      <c r="N84" s="264">
        <v>-8913.32</v>
      </c>
      <c r="O84" s="507">
        <v>-8913.32</v>
      </c>
      <c r="P84" s="507"/>
      <c r="Q84" s="507"/>
      <c r="R84" s="264">
        <v>8700</v>
      </c>
      <c r="S84" s="264">
        <v>-213.32</v>
      </c>
      <c r="T84" s="264">
        <v>213.32</v>
      </c>
      <c r="U84" s="279"/>
    </row>
    <row r="85" spans="2:21" ht="15" customHeight="1" hidden="1">
      <c r="B85" s="263" t="s">
        <v>765</v>
      </c>
      <c r="C85" s="506" t="s">
        <v>766</v>
      </c>
      <c r="D85" s="506"/>
      <c r="E85" s="506"/>
      <c r="F85" s="506"/>
      <c r="G85" s="264">
        <v>0</v>
      </c>
      <c r="H85" s="264">
        <v>0</v>
      </c>
      <c r="I85" s="507">
        <v>0</v>
      </c>
      <c r="J85" s="507"/>
      <c r="K85" s="264">
        <v>0</v>
      </c>
      <c r="L85" s="264">
        <v>0</v>
      </c>
      <c r="M85" s="264">
        <v>-4166.88</v>
      </c>
      <c r="N85" s="264">
        <v>0</v>
      </c>
      <c r="O85" s="507">
        <v>-4166.88</v>
      </c>
      <c r="P85" s="507"/>
      <c r="Q85" s="507"/>
      <c r="R85" s="264">
        <v>4166.88</v>
      </c>
      <c r="S85" s="264">
        <v>0</v>
      </c>
      <c r="T85" s="264">
        <v>0</v>
      </c>
      <c r="U85" s="279"/>
    </row>
    <row r="86" spans="2:21" ht="15" customHeight="1" hidden="1">
      <c r="B86" s="263" t="s">
        <v>767</v>
      </c>
      <c r="C86" s="506" t="s">
        <v>768</v>
      </c>
      <c r="D86" s="506"/>
      <c r="E86" s="506"/>
      <c r="F86" s="506"/>
      <c r="G86" s="264">
        <v>0</v>
      </c>
      <c r="H86" s="264">
        <v>0</v>
      </c>
      <c r="I86" s="507">
        <v>0</v>
      </c>
      <c r="J86" s="507"/>
      <c r="K86" s="264">
        <v>0</v>
      </c>
      <c r="L86" s="264">
        <v>0</v>
      </c>
      <c r="M86" s="264">
        <v>0</v>
      </c>
      <c r="N86" s="264">
        <v>29421.52</v>
      </c>
      <c r="O86" s="507">
        <v>29421.52</v>
      </c>
      <c r="P86" s="507"/>
      <c r="Q86" s="507"/>
      <c r="R86" s="264">
        <v>60355.13</v>
      </c>
      <c r="S86" s="264">
        <v>89776.65</v>
      </c>
      <c r="T86" s="264">
        <v>-89776.65</v>
      </c>
      <c r="U86" s="279"/>
    </row>
    <row r="87" spans="2:21" ht="15" customHeight="1" hidden="1">
      <c r="B87" s="263" t="s">
        <v>1088</v>
      </c>
      <c r="C87" s="506" t="s">
        <v>1089</v>
      </c>
      <c r="D87" s="506"/>
      <c r="E87" s="506"/>
      <c r="F87" s="506"/>
      <c r="G87" s="264">
        <v>0</v>
      </c>
      <c r="H87" s="264">
        <v>0</v>
      </c>
      <c r="I87" s="507">
        <v>0</v>
      </c>
      <c r="J87" s="507"/>
      <c r="K87" s="264">
        <v>0</v>
      </c>
      <c r="L87" s="264">
        <v>0</v>
      </c>
      <c r="M87" s="264">
        <v>-1240</v>
      </c>
      <c r="N87" s="264">
        <v>0</v>
      </c>
      <c r="O87" s="507">
        <v>-1240</v>
      </c>
      <c r="P87" s="507"/>
      <c r="Q87" s="507"/>
      <c r="R87" s="264">
        <v>1240</v>
      </c>
      <c r="S87" s="264">
        <v>0</v>
      </c>
      <c r="T87" s="264">
        <v>0</v>
      </c>
      <c r="U87" s="279"/>
    </row>
    <row r="88" spans="2:21" ht="15" customHeight="1" hidden="1">
      <c r="B88" s="263" t="s">
        <v>1040</v>
      </c>
      <c r="C88" s="506" t="s">
        <v>1041</v>
      </c>
      <c r="D88" s="506"/>
      <c r="E88" s="506"/>
      <c r="F88" s="506"/>
      <c r="G88" s="264">
        <v>0</v>
      </c>
      <c r="H88" s="264">
        <v>0</v>
      </c>
      <c r="I88" s="507">
        <v>0</v>
      </c>
      <c r="J88" s="507"/>
      <c r="K88" s="264">
        <v>0</v>
      </c>
      <c r="L88" s="264">
        <v>0</v>
      </c>
      <c r="M88" s="264">
        <v>0</v>
      </c>
      <c r="N88" s="264">
        <v>-500</v>
      </c>
      <c r="O88" s="507">
        <v>-500</v>
      </c>
      <c r="P88" s="507"/>
      <c r="Q88" s="507"/>
      <c r="R88" s="264">
        <v>0</v>
      </c>
      <c r="S88" s="264">
        <v>-500</v>
      </c>
      <c r="T88" s="264">
        <v>500</v>
      </c>
      <c r="U88" s="279"/>
    </row>
    <row r="89" spans="2:21" ht="15" customHeight="1" hidden="1">
      <c r="B89" s="263" t="s">
        <v>769</v>
      </c>
      <c r="C89" s="506" t="s">
        <v>770</v>
      </c>
      <c r="D89" s="506"/>
      <c r="E89" s="506"/>
      <c r="F89" s="506"/>
      <c r="G89" s="264">
        <v>0</v>
      </c>
      <c r="H89" s="264">
        <v>0</v>
      </c>
      <c r="I89" s="507">
        <v>0</v>
      </c>
      <c r="J89" s="507"/>
      <c r="K89" s="264">
        <v>0</v>
      </c>
      <c r="L89" s="264">
        <v>0</v>
      </c>
      <c r="M89" s="264">
        <v>0</v>
      </c>
      <c r="N89" s="264">
        <v>-7993.31</v>
      </c>
      <c r="O89" s="507">
        <v>-7993.31</v>
      </c>
      <c r="P89" s="507"/>
      <c r="Q89" s="507"/>
      <c r="R89" s="264">
        <v>7993.31</v>
      </c>
      <c r="S89" s="264">
        <v>0</v>
      </c>
      <c r="T89" s="264">
        <v>0</v>
      </c>
      <c r="U89" s="279"/>
    </row>
    <row r="90" spans="2:21" ht="15" customHeight="1" hidden="1">
      <c r="B90" s="263" t="s">
        <v>1018</v>
      </c>
      <c r="C90" s="506" t="s">
        <v>1019</v>
      </c>
      <c r="D90" s="506"/>
      <c r="E90" s="506"/>
      <c r="F90" s="506"/>
      <c r="G90" s="264">
        <v>0</v>
      </c>
      <c r="H90" s="264">
        <v>0</v>
      </c>
      <c r="I90" s="507">
        <v>0</v>
      </c>
      <c r="J90" s="507"/>
      <c r="K90" s="264">
        <v>0</v>
      </c>
      <c r="L90" s="264">
        <v>0</v>
      </c>
      <c r="M90" s="264">
        <v>1841.1</v>
      </c>
      <c r="N90" s="264">
        <v>-1841.1</v>
      </c>
      <c r="O90" s="507">
        <v>0</v>
      </c>
      <c r="P90" s="507"/>
      <c r="Q90" s="507"/>
      <c r="R90" s="264">
        <v>0</v>
      </c>
      <c r="S90" s="264">
        <v>0</v>
      </c>
      <c r="T90" s="264">
        <v>0</v>
      </c>
      <c r="U90" s="279"/>
    </row>
    <row r="91" spans="2:21" ht="15" customHeight="1" hidden="1">
      <c r="B91" s="263" t="s">
        <v>773</v>
      </c>
      <c r="C91" s="506" t="s">
        <v>774</v>
      </c>
      <c r="D91" s="506"/>
      <c r="E91" s="506"/>
      <c r="F91" s="506"/>
      <c r="G91" s="264">
        <v>0</v>
      </c>
      <c r="H91" s="264">
        <v>0</v>
      </c>
      <c r="I91" s="507">
        <v>0</v>
      </c>
      <c r="J91" s="507"/>
      <c r="K91" s="264">
        <v>0</v>
      </c>
      <c r="L91" s="264">
        <v>0</v>
      </c>
      <c r="M91" s="264">
        <v>0</v>
      </c>
      <c r="N91" s="264">
        <v>22320</v>
      </c>
      <c r="O91" s="507">
        <v>22320</v>
      </c>
      <c r="P91" s="507"/>
      <c r="Q91" s="507"/>
      <c r="R91" s="264">
        <v>2880</v>
      </c>
      <c r="S91" s="264">
        <v>25200</v>
      </c>
      <c r="T91" s="264">
        <v>-25200</v>
      </c>
      <c r="U91" s="279"/>
    </row>
    <row r="92" spans="2:21" ht="15" customHeight="1" hidden="1">
      <c r="B92" s="263" t="s">
        <v>775</v>
      </c>
      <c r="C92" s="506" t="s">
        <v>776</v>
      </c>
      <c r="D92" s="506"/>
      <c r="E92" s="506"/>
      <c r="F92" s="506"/>
      <c r="G92" s="264">
        <v>0</v>
      </c>
      <c r="H92" s="264">
        <v>0</v>
      </c>
      <c r="I92" s="507">
        <v>0</v>
      </c>
      <c r="J92" s="507"/>
      <c r="K92" s="264">
        <v>0</v>
      </c>
      <c r="L92" s="264">
        <v>0</v>
      </c>
      <c r="M92" s="264">
        <v>14613.58</v>
      </c>
      <c r="N92" s="264">
        <v>-15651.87</v>
      </c>
      <c r="O92" s="507">
        <v>-1038.29</v>
      </c>
      <c r="P92" s="507"/>
      <c r="Q92" s="507"/>
      <c r="R92" s="264">
        <v>1750</v>
      </c>
      <c r="S92" s="264">
        <v>711.71</v>
      </c>
      <c r="T92" s="264">
        <v>-711.71</v>
      </c>
      <c r="U92" s="279"/>
    </row>
    <row r="93" spans="2:21" ht="15" customHeight="1" hidden="1">
      <c r="B93" s="263" t="s">
        <v>988</v>
      </c>
      <c r="C93" s="506" t="s">
        <v>752</v>
      </c>
      <c r="D93" s="506"/>
      <c r="E93" s="506"/>
      <c r="F93" s="506"/>
      <c r="G93" s="264">
        <v>0</v>
      </c>
      <c r="H93" s="264">
        <v>0</v>
      </c>
      <c r="I93" s="507">
        <v>0</v>
      </c>
      <c r="J93" s="507"/>
      <c r="K93" s="264">
        <v>0</v>
      </c>
      <c r="L93" s="264">
        <v>0</v>
      </c>
      <c r="M93" s="264">
        <v>0</v>
      </c>
      <c r="N93" s="264">
        <v>-1750</v>
      </c>
      <c r="O93" s="507">
        <v>-1750</v>
      </c>
      <c r="P93" s="507"/>
      <c r="Q93" s="507"/>
      <c r="R93" s="264">
        <v>1750</v>
      </c>
      <c r="S93" s="264">
        <v>0</v>
      </c>
      <c r="T93" s="264">
        <v>0</v>
      </c>
      <c r="U93" s="279"/>
    </row>
    <row r="94" spans="2:21" ht="15" customHeight="1" hidden="1">
      <c r="B94" s="263" t="s">
        <v>777</v>
      </c>
      <c r="C94" s="506" t="s">
        <v>760</v>
      </c>
      <c r="D94" s="506"/>
      <c r="E94" s="506"/>
      <c r="F94" s="506"/>
      <c r="G94" s="264">
        <v>0</v>
      </c>
      <c r="H94" s="264">
        <v>0</v>
      </c>
      <c r="I94" s="507">
        <v>0</v>
      </c>
      <c r="J94" s="507"/>
      <c r="K94" s="264">
        <v>0</v>
      </c>
      <c r="L94" s="264">
        <v>0</v>
      </c>
      <c r="M94" s="264">
        <v>14613.58</v>
      </c>
      <c r="N94" s="264">
        <v>-13901.87</v>
      </c>
      <c r="O94" s="507">
        <v>711.71</v>
      </c>
      <c r="P94" s="507"/>
      <c r="Q94" s="507"/>
      <c r="R94" s="264">
        <v>0</v>
      </c>
      <c r="S94" s="264">
        <v>711.71</v>
      </c>
      <c r="T94" s="264">
        <v>-711.71</v>
      </c>
      <c r="U94" s="279"/>
    </row>
    <row r="95" spans="2:21" ht="15" customHeight="1" hidden="1">
      <c r="B95" s="263" t="s">
        <v>778</v>
      </c>
      <c r="C95" s="506" t="s">
        <v>779</v>
      </c>
      <c r="D95" s="506"/>
      <c r="E95" s="506"/>
      <c r="F95" s="506"/>
      <c r="G95" s="264">
        <v>0</v>
      </c>
      <c r="H95" s="264">
        <v>0</v>
      </c>
      <c r="I95" s="507">
        <v>0</v>
      </c>
      <c r="J95" s="507"/>
      <c r="K95" s="264">
        <v>0</v>
      </c>
      <c r="L95" s="264">
        <v>0</v>
      </c>
      <c r="M95" s="264">
        <v>0</v>
      </c>
      <c r="N95" s="264">
        <v>0</v>
      </c>
      <c r="O95" s="507">
        <v>0</v>
      </c>
      <c r="P95" s="507"/>
      <c r="Q95" s="507"/>
      <c r="R95" s="264">
        <v>107</v>
      </c>
      <c r="S95" s="264">
        <v>107</v>
      </c>
      <c r="T95" s="264">
        <v>-107</v>
      </c>
      <c r="U95" s="279"/>
    </row>
    <row r="96" spans="2:21" ht="15" customHeight="1" hidden="1">
      <c r="B96" s="263" t="s">
        <v>780</v>
      </c>
      <c r="C96" s="506" t="s">
        <v>781</v>
      </c>
      <c r="D96" s="506"/>
      <c r="E96" s="506"/>
      <c r="F96" s="506"/>
      <c r="G96" s="264">
        <v>0</v>
      </c>
      <c r="H96" s="264">
        <v>0</v>
      </c>
      <c r="I96" s="507">
        <v>0</v>
      </c>
      <c r="J96" s="507"/>
      <c r="K96" s="264">
        <v>0</v>
      </c>
      <c r="L96" s="264">
        <v>0</v>
      </c>
      <c r="M96" s="264">
        <v>0</v>
      </c>
      <c r="N96" s="264">
        <v>0</v>
      </c>
      <c r="O96" s="507">
        <v>0</v>
      </c>
      <c r="P96" s="507"/>
      <c r="Q96" s="507"/>
      <c r="R96" s="264">
        <v>107</v>
      </c>
      <c r="S96" s="264">
        <v>107</v>
      </c>
      <c r="T96" s="264">
        <v>-107</v>
      </c>
      <c r="U96" s="279"/>
    </row>
    <row r="97" spans="2:21" ht="15" customHeight="1" hidden="1">
      <c r="B97" s="263" t="s">
        <v>991</v>
      </c>
      <c r="C97" s="506" t="s">
        <v>992</v>
      </c>
      <c r="D97" s="506"/>
      <c r="E97" s="506"/>
      <c r="F97" s="506"/>
      <c r="G97" s="264">
        <v>0</v>
      </c>
      <c r="H97" s="264">
        <v>0</v>
      </c>
      <c r="I97" s="507">
        <v>0</v>
      </c>
      <c r="J97" s="507"/>
      <c r="K97" s="264">
        <v>0</v>
      </c>
      <c r="L97" s="264">
        <v>0</v>
      </c>
      <c r="M97" s="264">
        <v>0</v>
      </c>
      <c r="N97" s="264">
        <v>0</v>
      </c>
      <c r="O97" s="507">
        <v>0</v>
      </c>
      <c r="P97" s="507"/>
      <c r="Q97" s="507"/>
      <c r="R97" s="264">
        <v>2218.35</v>
      </c>
      <c r="S97" s="264">
        <v>2218.35</v>
      </c>
      <c r="T97" s="264">
        <v>-2218.35</v>
      </c>
      <c r="U97" s="279"/>
    </row>
    <row r="98" spans="2:21" ht="15" customHeight="1" hidden="1">
      <c r="B98" s="263" t="s">
        <v>993</v>
      </c>
      <c r="C98" s="506" t="s">
        <v>789</v>
      </c>
      <c r="D98" s="506"/>
      <c r="E98" s="506"/>
      <c r="F98" s="506"/>
      <c r="G98" s="264">
        <v>0</v>
      </c>
      <c r="H98" s="264">
        <v>0</v>
      </c>
      <c r="I98" s="507">
        <v>0</v>
      </c>
      <c r="J98" s="507"/>
      <c r="K98" s="264">
        <v>0</v>
      </c>
      <c r="L98" s="264">
        <v>0</v>
      </c>
      <c r="M98" s="264">
        <v>0</v>
      </c>
      <c r="N98" s="264">
        <v>0</v>
      </c>
      <c r="O98" s="507">
        <v>0</v>
      </c>
      <c r="P98" s="507"/>
      <c r="Q98" s="507"/>
      <c r="R98" s="264">
        <v>2218.35</v>
      </c>
      <c r="S98" s="264">
        <v>2218.35</v>
      </c>
      <c r="T98" s="264">
        <v>-2218.35</v>
      </c>
      <c r="U98" s="279"/>
    </row>
    <row r="99" spans="2:21" ht="15" customHeight="1" hidden="1">
      <c r="B99" s="263" t="s">
        <v>786</v>
      </c>
      <c r="C99" s="506" t="s">
        <v>787</v>
      </c>
      <c r="D99" s="506"/>
      <c r="E99" s="506"/>
      <c r="F99" s="506"/>
      <c r="G99" s="264">
        <v>0</v>
      </c>
      <c r="H99" s="264">
        <v>0</v>
      </c>
      <c r="I99" s="507">
        <v>0</v>
      </c>
      <c r="J99" s="507"/>
      <c r="K99" s="264">
        <v>0</v>
      </c>
      <c r="L99" s="264">
        <v>0</v>
      </c>
      <c r="M99" s="264">
        <v>0</v>
      </c>
      <c r="N99" s="264">
        <v>0</v>
      </c>
      <c r="O99" s="507">
        <v>0</v>
      </c>
      <c r="P99" s="507"/>
      <c r="Q99" s="507"/>
      <c r="R99" s="264">
        <v>12215</v>
      </c>
      <c r="S99" s="264">
        <v>12215</v>
      </c>
      <c r="T99" s="264">
        <v>-12215</v>
      </c>
      <c r="U99" s="279"/>
    </row>
    <row r="100" spans="2:21" ht="15" customHeight="1" hidden="1">
      <c r="B100" s="263" t="s">
        <v>994</v>
      </c>
      <c r="C100" s="506" t="s">
        <v>995</v>
      </c>
      <c r="D100" s="506"/>
      <c r="E100" s="506"/>
      <c r="F100" s="506"/>
      <c r="G100" s="264">
        <v>0</v>
      </c>
      <c r="H100" s="264">
        <v>0</v>
      </c>
      <c r="I100" s="507">
        <v>0</v>
      </c>
      <c r="J100" s="507"/>
      <c r="K100" s="264">
        <v>0</v>
      </c>
      <c r="L100" s="264">
        <v>0</v>
      </c>
      <c r="M100" s="264">
        <v>0</v>
      </c>
      <c r="N100" s="264">
        <v>0</v>
      </c>
      <c r="O100" s="507">
        <v>0</v>
      </c>
      <c r="P100" s="507"/>
      <c r="Q100" s="507"/>
      <c r="R100" s="264">
        <v>12215</v>
      </c>
      <c r="S100" s="264">
        <v>12215</v>
      </c>
      <c r="T100" s="264">
        <v>-12215</v>
      </c>
      <c r="U100" s="279"/>
    </row>
    <row r="101" spans="2:21" ht="15" customHeight="1" hidden="1">
      <c r="B101" s="263" t="s">
        <v>1103</v>
      </c>
      <c r="C101" s="506" t="s">
        <v>1104</v>
      </c>
      <c r="D101" s="506"/>
      <c r="E101" s="506"/>
      <c r="F101" s="506"/>
      <c r="G101" s="264">
        <v>0</v>
      </c>
      <c r="H101" s="264">
        <v>0</v>
      </c>
      <c r="I101" s="507">
        <v>0</v>
      </c>
      <c r="J101" s="507"/>
      <c r="K101" s="264">
        <v>0</v>
      </c>
      <c r="L101" s="264">
        <v>0</v>
      </c>
      <c r="M101" s="264">
        <v>0</v>
      </c>
      <c r="N101" s="264">
        <v>0</v>
      </c>
      <c r="O101" s="507">
        <v>0</v>
      </c>
      <c r="P101" s="507"/>
      <c r="Q101" s="507"/>
      <c r="R101" s="264">
        <v>5420.6</v>
      </c>
      <c r="S101" s="264">
        <v>5420.6</v>
      </c>
      <c r="T101" s="264">
        <v>-5420.6</v>
      </c>
      <c r="U101" s="279"/>
    </row>
    <row r="102" spans="2:21" ht="15" customHeight="1" hidden="1">
      <c r="B102" s="263" t="s">
        <v>1105</v>
      </c>
      <c r="C102" s="506" t="s">
        <v>1106</v>
      </c>
      <c r="D102" s="506"/>
      <c r="E102" s="506"/>
      <c r="F102" s="506"/>
      <c r="G102" s="264">
        <v>0</v>
      </c>
      <c r="H102" s="264">
        <v>0</v>
      </c>
      <c r="I102" s="507">
        <v>0</v>
      </c>
      <c r="J102" s="507"/>
      <c r="K102" s="264">
        <v>0</v>
      </c>
      <c r="L102" s="264">
        <v>0</v>
      </c>
      <c r="M102" s="264">
        <v>0</v>
      </c>
      <c r="N102" s="264">
        <v>0</v>
      </c>
      <c r="O102" s="507">
        <v>0</v>
      </c>
      <c r="P102" s="507"/>
      <c r="Q102" s="507"/>
      <c r="R102" s="264">
        <v>5420.6</v>
      </c>
      <c r="S102" s="264">
        <v>5420.6</v>
      </c>
      <c r="T102" s="264">
        <v>-5420.6</v>
      </c>
      <c r="U102" s="279"/>
    </row>
    <row r="103" spans="2:21" ht="15" customHeight="1" hidden="1">
      <c r="B103" s="263" t="s">
        <v>790</v>
      </c>
      <c r="C103" s="506" t="s">
        <v>791</v>
      </c>
      <c r="D103" s="506"/>
      <c r="E103" s="506"/>
      <c r="F103" s="506"/>
      <c r="G103" s="264">
        <v>0</v>
      </c>
      <c r="H103" s="264">
        <v>0</v>
      </c>
      <c r="I103" s="507">
        <v>0</v>
      </c>
      <c r="J103" s="507"/>
      <c r="K103" s="264">
        <v>0</v>
      </c>
      <c r="L103" s="264">
        <v>0</v>
      </c>
      <c r="M103" s="264">
        <v>0</v>
      </c>
      <c r="N103" s="264">
        <v>0</v>
      </c>
      <c r="O103" s="507">
        <v>0</v>
      </c>
      <c r="P103" s="507"/>
      <c r="Q103" s="507"/>
      <c r="R103" s="264">
        <v>12445</v>
      </c>
      <c r="S103" s="264">
        <v>12445</v>
      </c>
      <c r="T103" s="264">
        <v>-12445</v>
      </c>
      <c r="U103" s="279"/>
    </row>
    <row r="104" spans="2:21" ht="15" customHeight="1" hidden="1">
      <c r="B104" s="263" t="s">
        <v>1046</v>
      </c>
      <c r="C104" s="506" t="s">
        <v>1047</v>
      </c>
      <c r="D104" s="506"/>
      <c r="E104" s="506"/>
      <c r="F104" s="506"/>
      <c r="G104" s="264">
        <v>0</v>
      </c>
      <c r="H104" s="264">
        <v>0</v>
      </c>
      <c r="I104" s="507">
        <v>0</v>
      </c>
      <c r="J104" s="507"/>
      <c r="K104" s="264">
        <v>0</v>
      </c>
      <c r="L104" s="264">
        <v>0</v>
      </c>
      <c r="M104" s="264">
        <v>0</v>
      </c>
      <c r="N104" s="264">
        <v>0</v>
      </c>
      <c r="O104" s="507">
        <v>0</v>
      </c>
      <c r="P104" s="507"/>
      <c r="Q104" s="507"/>
      <c r="R104" s="264">
        <v>12445</v>
      </c>
      <c r="S104" s="264">
        <v>12445</v>
      </c>
      <c r="T104" s="264">
        <v>-12445</v>
      </c>
      <c r="U104" s="279"/>
    </row>
    <row r="105" spans="2:21" ht="15" customHeight="1" hidden="1">
      <c r="B105" s="263" t="s">
        <v>794</v>
      </c>
      <c r="C105" s="506" t="s">
        <v>682</v>
      </c>
      <c r="D105" s="506"/>
      <c r="E105" s="506"/>
      <c r="F105" s="506"/>
      <c r="G105" s="264">
        <v>0</v>
      </c>
      <c r="H105" s="264">
        <v>0</v>
      </c>
      <c r="I105" s="507">
        <v>0</v>
      </c>
      <c r="J105" s="507"/>
      <c r="K105" s="264">
        <v>0</v>
      </c>
      <c r="L105" s="264">
        <v>0</v>
      </c>
      <c r="M105" s="264">
        <v>0</v>
      </c>
      <c r="N105" s="264">
        <v>0</v>
      </c>
      <c r="O105" s="507">
        <v>0</v>
      </c>
      <c r="P105" s="507"/>
      <c r="Q105" s="507"/>
      <c r="R105" s="264">
        <v>141</v>
      </c>
      <c r="S105" s="264">
        <v>141</v>
      </c>
      <c r="T105" s="264">
        <v>-141</v>
      </c>
      <c r="U105" s="279"/>
    </row>
    <row r="106" spans="2:21" ht="15" customHeight="1" hidden="1">
      <c r="B106" s="263" t="s">
        <v>795</v>
      </c>
      <c r="C106" s="506" t="s">
        <v>779</v>
      </c>
      <c r="D106" s="506"/>
      <c r="E106" s="506"/>
      <c r="F106" s="506"/>
      <c r="G106" s="264">
        <v>0</v>
      </c>
      <c r="H106" s="264">
        <v>0</v>
      </c>
      <c r="I106" s="507">
        <v>0</v>
      </c>
      <c r="J106" s="507"/>
      <c r="K106" s="264">
        <v>0</v>
      </c>
      <c r="L106" s="264">
        <v>0</v>
      </c>
      <c r="M106" s="264">
        <v>0</v>
      </c>
      <c r="N106" s="264">
        <v>0</v>
      </c>
      <c r="O106" s="507">
        <v>0</v>
      </c>
      <c r="P106" s="507"/>
      <c r="Q106" s="507"/>
      <c r="R106" s="264">
        <v>141</v>
      </c>
      <c r="S106" s="264">
        <v>141</v>
      </c>
      <c r="T106" s="264">
        <v>-141</v>
      </c>
      <c r="U106" s="279"/>
    </row>
    <row r="107" spans="2:21" ht="15" customHeight="1" hidden="1">
      <c r="B107" s="263" t="s">
        <v>796</v>
      </c>
      <c r="C107" s="506" t="s">
        <v>797</v>
      </c>
      <c r="D107" s="506"/>
      <c r="E107" s="506"/>
      <c r="F107" s="506"/>
      <c r="G107" s="264">
        <v>0</v>
      </c>
      <c r="H107" s="264">
        <v>0</v>
      </c>
      <c r="I107" s="507">
        <v>0</v>
      </c>
      <c r="J107" s="507"/>
      <c r="K107" s="264">
        <v>0</v>
      </c>
      <c r="L107" s="264">
        <v>0</v>
      </c>
      <c r="M107" s="264">
        <v>0</v>
      </c>
      <c r="N107" s="264">
        <v>0</v>
      </c>
      <c r="O107" s="507">
        <v>0</v>
      </c>
      <c r="P107" s="507"/>
      <c r="Q107" s="507"/>
      <c r="R107" s="264">
        <v>141</v>
      </c>
      <c r="S107" s="264">
        <v>141</v>
      </c>
      <c r="T107" s="264">
        <v>-141</v>
      </c>
      <c r="U107" s="279"/>
    </row>
    <row r="108" spans="2:21" ht="15" customHeight="1" hidden="1">
      <c r="B108" s="263" t="s">
        <v>798</v>
      </c>
      <c r="C108" s="506" t="s">
        <v>799</v>
      </c>
      <c r="D108" s="506"/>
      <c r="E108" s="506"/>
      <c r="F108" s="506"/>
      <c r="G108" s="264">
        <v>2840000</v>
      </c>
      <c r="H108" s="264">
        <v>0</v>
      </c>
      <c r="I108" s="507">
        <v>0</v>
      </c>
      <c r="J108" s="507"/>
      <c r="K108" s="264">
        <v>0</v>
      </c>
      <c r="L108" s="264">
        <v>2840000</v>
      </c>
      <c r="M108" s="264">
        <v>0</v>
      </c>
      <c r="N108" s="264">
        <v>475933.7</v>
      </c>
      <c r="O108" s="507">
        <v>475933.7</v>
      </c>
      <c r="P108" s="507"/>
      <c r="Q108" s="507"/>
      <c r="R108" s="264">
        <v>0</v>
      </c>
      <c r="S108" s="264">
        <v>475933.7</v>
      </c>
      <c r="T108" s="264">
        <v>2364066.3</v>
      </c>
      <c r="U108" s="279"/>
    </row>
    <row r="109" spans="2:21" ht="15" customHeight="1" hidden="1">
      <c r="B109" s="263" t="s">
        <v>800</v>
      </c>
      <c r="C109" s="506" t="s">
        <v>801</v>
      </c>
      <c r="D109" s="506"/>
      <c r="E109" s="506"/>
      <c r="F109" s="506"/>
      <c r="G109" s="264">
        <v>2830000</v>
      </c>
      <c r="H109" s="264">
        <v>0</v>
      </c>
      <c r="I109" s="507">
        <v>0</v>
      </c>
      <c r="J109" s="507"/>
      <c r="K109" s="264">
        <v>0</v>
      </c>
      <c r="L109" s="264">
        <v>2830000</v>
      </c>
      <c r="M109" s="264">
        <v>0</v>
      </c>
      <c r="N109" s="264">
        <v>475933.7</v>
      </c>
      <c r="O109" s="507">
        <v>475933.7</v>
      </c>
      <c r="P109" s="507"/>
      <c r="Q109" s="507"/>
      <c r="R109" s="264">
        <v>0</v>
      </c>
      <c r="S109" s="264">
        <v>475933.7</v>
      </c>
      <c r="T109" s="264">
        <v>2354066.3</v>
      </c>
      <c r="U109" s="279"/>
    </row>
    <row r="110" spans="2:21" ht="15" customHeight="1" hidden="1">
      <c r="B110" s="263" t="s">
        <v>1005</v>
      </c>
      <c r="C110" s="506" t="s">
        <v>654</v>
      </c>
      <c r="D110" s="506"/>
      <c r="E110" s="506"/>
      <c r="F110" s="506"/>
      <c r="G110" s="264">
        <v>0</v>
      </c>
      <c r="H110" s="264">
        <v>0</v>
      </c>
      <c r="I110" s="507">
        <v>0</v>
      </c>
      <c r="J110" s="507"/>
      <c r="K110" s="264">
        <v>0</v>
      </c>
      <c r="L110" s="264">
        <v>0</v>
      </c>
      <c r="M110" s="264">
        <v>0</v>
      </c>
      <c r="N110" s="264">
        <v>475933.7</v>
      </c>
      <c r="O110" s="507">
        <v>475933.7</v>
      </c>
      <c r="P110" s="507"/>
      <c r="Q110" s="507"/>
      <c r="R110" s="264">
        <v>0</v>
      </c>
      <c r="S110" s="264">
        <v>475933.7</v>
      </c>
      <c r="T110" s="264">
        <v>-475933.7</v>
      </c>
      <c r="U110" s="279"/>
    </row>
    <row r="111" spans="2:21" ht="15" customHeight="1" hidden="1">
      <c r="B111" s="263" t="s">
        <v>1006</v>
      </c>
      <c r="C111" s="506" t="s">
        <v>1007</v>
      </c>
      <c r="D111" s="506"/>
      <c r="E111" s="506"/>
      <c r="F111" s="506"/>
      <c r="G111" s="264">
        <v>0</v>
      </c>
      <c r="H111" s="264">
        <v>0</v>
      </c>
      <c r="I111" s="507">
        <v>0</v>
      </c>
      <c r="J111" s="507"/>
      <c r="K111" s="264">
        <v>0</v>
      </c>
      <c r="L111" s="264">
        <v>0</v>
      </c>
      <c r="M111" s="264">
        <v>0</v>
      </c>
      <c r="N111" s="264">
        <v>475933.7</v>
      </c>
      <c r="O111" s="507">
        <v>475933.7</v>
      </c>
      <c r="P111" s="507"/>
      <c r="Q111" s="507"/>
      <c r="R111" s="264">
        <v>0</v>
      </c>
      <c r="S111" s="264">
        <v>475933.7</v>
      </c>
      <c r="T111" s="264">
        <v>-475933.7</v>
      </c>
      <c r="U111" s="279"/>
    </row>
    <row r="112" spans="2:21" ht="15" customHeight="1" hidden="1">
      <c r="B112" s="263" t="s">
        <v>1107</v>
      </c>
      <c r="C112" s="506" t="s">
        <v>1108</v>
      </c>
      <c r="D112" s="506"/>
      <c r="E112" s="506"/>
      <c r="F112" s="506"/>
      <c r="G112" s="264">
        <v>0</v>
      </c>
      <c r="H112" s="264">
        <v>0</v>
      </c>
      <c r="I112" s="507">
        <v>0</v>
      </c>
      <c r="J112" s="507"/>
      <c r="K112" s="264">
        <v>0</v>
      </c>
      <c r="L112" s="264">
        <v>0</v>
      </c>
      <c r="M112" s="264">
        <v>0</v>
      </c>
      <c r="N112" s="264">
        <v>37408</v>
      </c>
      <c r="O112" s="507">
        <v>37408</v>
      </c>
      <c r="P112" s="507"/>
      <c r="Q112" s="507"/>
      <c r="R112" s="264">
        <v>0</v>
      </c>
      <c r="S112" s="264">
        <v>37408</v>
      </c>
      <c r="T112" s="264">
        <v>-37408</v>
      </c>
      <c r="U112" s="279"/>
    </row>
    <row r="113" spans="2:21" ht="15" customHeight="1" hidden="1">
      <c r="B113" s="263" t="s">
        <v>1048</v>
      </c>
      <c r="C113" s="506" t="s">
        <v>1049</v>
      </c>
      <c r="D113" s="506"/>
      <c r="E113" s="506"/>
      <c r="F113" s="506"/>
      <c r="G113" s="264">
        <v>0</v>
      </c>
      <c r="H113" s="264">
        <v>0</v>
      </c>
      <c r="I113" s="507">
        <v>0</v>
      </c>
      <c r="J113" s="507"/>
      <c r="K113" s="264">
        <v>0</v>
      </c>
      <c r="L113" s="264">
        <v>0</v>
      </c>
      <c r="M113" s="264">
        <v>0</v>
      </c>
      <c r="N113" s="264">
        <v>299160</v>
      </c>
      <c r="O113" s="507">
        <v>299160</v>
      </c>
      <c r="P113" s="507"/>
      <c r="Q113" s="507"/>
      <c r="R113" s="264">
        <v>0</v>
      </c>
      <c r="S113" s="264">
        <v>299160</v>
      </c>
      <c r="T113" s="264">
        <v>-299160</v>
      </c>
      <c r="U113" s="279"/>
    </row>
    <row r="114" spans="2:21" ht="15" customHeight="1" hidden="1">
      <c r="B114" s="263" t="s">
        <v>1109</v>
      </c>
      <c r="C114" s="506" t="s">
        <v>1110</v>
      </c>
      <c r="D114" s="506"/>
      <c r="E114" s="506"/>
      <c r="F114" s="506"/>
      <c r="G114" s="264">
        <v>0</v>
      </c>
      <c r="H114" s="264">
        <v>0</v>
      </c>
      <c r="I114" s="507">
        <v>0</v>
      </c>
      <c r="J114" s="507"/>
      <c r="K114" s="264">
        <v>0</v>
      </c>
      <c r="L114" s="264">
        <v>0</v>
      </c>
      <c r="M114" s="264">
        <v>0</v>
      </c>
      <c r="N114" s="264">
        <v>136625</v>
      </c>
      <c r="O114" s="507">
        <v>136625</v>
      </c>
      <c r="P114" s="507"/>
      <c r="Q114" s="507"/>
      <c r="R114" s="264">
        <v>0</v>
      </c>
      <c r="S114" s="264">
        <v>136625</v>
      </c>
      <c r="T114" s="264">
        <v>-136625</v>
      </c>
      <c r="U114" s="279"/>
    </row>
    <row r="115" spans="2:21" ht="15" customHeight="1" hidden="1">
      <c r="B115" s="263" t="s">
        <v>1050</v>
      </c>
      <c r="C115" s="506" t="s">
        <v>1051</v>
      </c>
      <c r="D115" s="506"/>
      <c r="E115" s="506"/>
      <c r="F115" s="506"/>
      <c r="G115" s="264">
        <v>0</v>
      </c>
      <c r="H115" s="264">
        <v>0</v>
      </c>
      <c r="I115" s="507">
        <v>0</v>
      </c>
      <c r="J115" s="507"/>
      <c r="K115" s="264">
        <v>0</v>
      </c>
      <c r="L115" s="264">
        <v>0</v>
      </c>
      <c r="M115" s="264">
        <v>0</v>
      </c>
      <c r="N115" s="264">
        <v>459.1</v>
      </c>
      <c r="O115" s="507">
        <v>459.1</v>
      </c>
      <c r="P115" s="507"/>
      <c r="Q115" s="507"/>
      <c r="R115" s="264">
        <v>0</v>
      </c>
      <c r="S115" s="264">
        <v>459.1</v>
      </c>
      <c r="T115" s="264">
        <v>-459.1</v>
      </c>
      <c r="U115" s="279"/>
    </row>
    <row r="116" spans="2:21" ht="15" customHeight="1" hidden="1">
      <c r="B116" s="263" t="s">
        <v>1111</v>
      </c>
      <c r="C116" s="506" t="s">
        <v>1112</v>
      </c>
      <c r="D116" s="506"/>
      <c r="E116" s="506"/>
      <c r="F116" s="506"/>
      <c r="G116" s="264">
        <v>0</v>
      </c>
      <c r="H116" s="264">
        <v>0</v>
      </c>
      <c r="I116" s="507">
        <v>0</v>
      </c>
      <c r="J116" s="507"/>
      <c r="K116" s="264">
        <v>0</v>
      </c>
      <c r="L116" s="264">
        <v>0</v>
      </c>
      <c r="M116" s="264">
        <v>0</v>
      </c>
      <c r="N116" s="264">
        <v>2281.6</v>
      </c>
      <c r="O116" s="507">
        <v>2281.6</v>
      </c>
      <c r="P116" s="507"/>
      <c r="Q116" s="507"/>
      <c r="R116" s="264">
        <v>0</v>
      </c>
      <c r="S116" s="264">
        <v>2281.6</v>
      </c>
      <c r="T116" s="264">
        <v>-2281.6</v>
      </c>
      <c r="U116" s="279"/>
    </row>
    <row r="117" spans="2:21" ht="15" customHeight="1" hidden="1">
      <c r="B117" s="263" t="s">
        <v>802</v>
      </c>
      <c r="C117" s="506" t="s">
        <v>803</v>
      </c>
      <c r="D117" s="506"/>
      <c r="E117" s="506"/>
      <c r="F117" s="506"/>
      <c r="G117" s="264">
        <v>10000</v>
      </c>
      <c r="H117" s="264">
        <v>0</v>
      </c>
      <c r="I117" s="507">
        <v>0</v>
      </c>
      <c r="J117" s="507"/>
      <c r="K117" s="264">
        <v>0</v>
      </c>
      <c r="L117" s="264">
        <v>10000</v>
      </c>
      <c r="M117" s="264">
        <v>0</v>
      </c>
      <c r="N117" s="264">
        <v>0</v>
      </c>
      <c r="O117" s="507">
        <v>0</v>
      </c>
      <c r="P117" s="507"/>
      <c r="Q117" s="507"/>
      <c r="R117" s="264">
        <v>0</v>
      </c>
      <c r="S117" s="264">
        <v>0</v>
      </c>
      <c r="T117" s="264">
        <v>10000</v>
      </c>
      <c r="U117" s="279"/>
    </row>
    <row r="118" spans="2:21" ht="15" customHeight="1" hidden="1">
      <c r="B118" s="320"/>
      <c r="C118" s="506" t="s">
        <v>804</v>
      </c>
      <c r="D118" s="506"/>
      <c r="E118" s="506"/>
      <c r="F118" s="506"/>
      <c r="G118" s="264">
        <v>153311000</v>
      </c>
      <c r="H118" s="264">
        <v>0</v>
      </c>
      <c r="I118" s="507">
        <v>0</v>
      </c>
      <c r="J118" s="507"/>
      <c r="K118" s="264">
        <v>0</v>
      </c>
      <c r="L118" s="264">
        <v>153311000</v>
      </c>
      <c r="M118" s="264">
        <v>61924.18</v>
      </c>
      <c r="N118" s="264">
        <v>1053332.7</v>
      </c>
      <c r="O118" s="507">
        <v>1115256.88</v>
      </c>
      <c r="P118" s="507"/>
      <c r="Q118" s="507"/>
      <c r="R118" s="264">
        <v>6273005.51</v>
      </c>
      <c r="S118" s="264">
        <v>7388262.39</v>
      </c>
      <c r="T118" s="264">
        <v>145922737.61</v>
      </c>
      <c r="U118" s="279"/>
    </row>
    <row r="119" spans="2:21" ht="15.75" customHeight="1" hidden="1">
      <c r="B119" s="312"/>
      <c r="C119" s="540" t="s">
        <v>805</v>
      </c>
      <c r="D119" s="540"/>
      <c r="E119" s="540"/>
      <c r="F119" s="540"/>
      <c r="G119" s="282">
        <v>153311000</v>
      </c>
      <c r="H119" s="282">
        <v>0</v>
      </c>
      <c r="I119" s="517">
        <v>0</v>
      </c>
      <c r="J119" s="517"/>
      <c r="K119" s="282">
        <v>0</v>
      </c>
      <c r="L119" s="282">
        <v>153311000</v>
      </c>
      <c r="M119" s="282">
        <v>61924.18</v>
      </c>
      <c r="N119" s="282">
        <v>1053332.7</v>
      </c>
      <c r="O119" s="517">
        <v>1115256.88</v>
      </c>
      <c r="P119" s="517"/>
      <c r="Q119" s="517"/>
      <c r="R119" s="282">
        <v>6273005.51</v>
      </c>
      <c r="S119" s="282">
        <v>7388262.39</v>
      </c>
      <c r="T119" s="282">
        <v>145922737.61</v>
      </c>
      <c r="U119" s="284"/>
    </row>
    <row r="120" spans="2:21" ht="15" customHeight="1" hidden="1">
      <c r="B120" s="474" t="s">
        <v>806</v>
      </c>
      <c r="C120" s="474"/>
      <c r="D120" s="474"/>
      <c r="E120" s="474"/>
      <c r="F120" s="474"/>
      <c r="G120" s="474"/>
      <c r="H120" s="474"/>
      <c r="I120" s="474"/>
      <c r="J120" s="474"/>
      <c r="K120" s="474"/>
      <c r="L120" s="474"/>
      <c r="M120" s="474"/>
      <c r="N120" s="474"/>
      <c r="O120" s="474"/>
      <c r="P120" s="474"/>
      <c r="Q120" s="474"/>
      <c r="R120" s="474"/>
      <c r="S120" s="474"/>
      <c r="T120" s="474"/>
      <c r="U120" s="219"/>
    </row>
  </sheetData>
  <sheetProtection selectLockedCells="1" selectUnlockedCells="1"/>
  <mergeCells count="353">
    <mergeCell ref="B120:T120"/>
    <mergeCell ref="C118:F118"/>
    <mergeCell ref="I118:J118"/>
    <mergeCell ref="O118:Q118"/>
    <mergeCell ref="C119:F119"/>
    <mergeCell ref="I119:J119"/>
    <mergeCell ref="O119:Q119"/>
    <mergeCell ref="C116:F116"/>
    <mergeCell ref="I116:J116"/>
    <mergeCell ref="O116:Q116"/>
    <mergeCell ref="C117:F117"/>
    <mergeCell ref="I117:J117"/>
    <mergeCell ref="O117:Q117"/>
    <mergeCell ref="C114:F114"/>
    <mergeCell ref="I114:J114"/>
    <mergeCell ref="O114:Q114"/>
    <mergeCell ref="C115:F115"/>
    <mergeCell ref="I115:J115"/>
    <mergeCell ref="O115:Q115"/>
    <mergeCell ref="C112:F112"/>
    <mergeCell ref="I112:J112"/>
    <mergeCell ref="O112:Q112"/>
    <mergeCell ref="C113:F113"/>
    <mergeCell ref="I113:J113"/>
    <mergeCell ref="O113:Q113"/>
    <mergeCell ref="C110:F110"/>
    <mergeCell ref="I110:J110"/>
    <mergeCell ref="O110:Q110"/>
    <mergeCell ref="C111:F111"/>
    <mergeCell ref="I111:J111"/>
    <mergeCell ref="O111:Q111"/>
    <mergeCell ref="C108:F108"/>
    <mergeCell ref="I108:J108"/>
    <mergeCell ref="O108:Q108"/>
    <mergeCell ref="C109:F109"/>
    <mergeCell ref="I109:J109"/>
    <mergeCell ref="O109:Q109"/>
    <mergeCell ref="C106:F106"/>
    <mergeCell ref="I106:J106"/>
    <mergeCell ref="O106:Q106"/>
    <mergeCell ref="C107:F107"/>
    <mergeCell ref="I107:J107"/>
    <mergeCell ref="O107:Q107"/>
    <mergeCell ref="C104:F104"/>
    <mergeCell ref="I104:J104"/>
    <mergeCell ref="O104:Q104"/>
    <mergeCell ref="C105:F105"/>
    <mergeCell ref="I105:J105"/>
    <mergeCell ref="O105:Q105"/>
    <mergeCell ref="C102:F102"/>
    <mergeCell ref="I102:J102"/>
    <mergeCell ref="O102:Q102"/>
    <mergeCell ref="C103:F103"/>
    <mergeCell ref="I103:J103"/>
    <mergeCell ref="O103:Q103"/>
    <mergeCell ref="C100:F100"/>
    <mergeCell ref="I100:J100"/>
    <mergeCell ref="O100:Q100"/>
    <mergeCell ref="C101:F101"/>
    <mergeCell ref="I101:J101"/>
    <mergeCell ref="O101:Q101"/>
    <mergeCell ref="C98:F98"/>
    <mergeCell ref="I98:J98"/>
    <mergeCell ref="O98:Q98"/>
    <mergeCell ref="C99:F99"/>
    <mergeCell ref="I99:J99"/>
    <mergeCell ref="O99:Q99"/>
    <mergeCell ref="C96:F96"/>
    <mergeCell ref="I96:J96"/>
    <mergeCell ref="O96:Q96"/>
    <mergeCell ref="C97:F97"/>
    <mergeCell ref="I97:J97"/>
    <mergeCell ref="O97:Q97"/>
    <mergeCell ref="C94:F94"/>
    <mergeCell ref="I94:J94"/>
    <mergeCell ref="O94:Q94"/>
    <mergeCell ref="C95:F95"/>
    <mergeCell ref="I95:J95"/>
    <mergeCell ref="O95:Q95"/>
    <mergeCell ref="C92:F92"/>
    <mergeCell ref="I92:J92"/>
    <mergeCell ref="O92:Q92"/>
    <mergeCell ref="C93:F93"/>
    <mergeCell ref="I93:J93"/>
    <mergeCell ref="O93:Q93"/>
    <mergeCell ref="C90:F90"/>
    <mergeCell ref="I90:J90"/>
    <mergeCell ref="O90:Q90"/>
    <mergeCell ref="C91:F91"/>
    <mergeCell ref="I91:J91"/>
    <mergeCell ref="O91:Q91"/>
    <mergeCell ref="C88:F88"/>
    <mergeCell ref="I88:J88"/>
    <mergeCell ref="O88:Q88"/>
    <mergeCell ref="C89:F89"/>
    <mergeCell ref="I89:J89"/>
    <mergeCell ref="O89:Q89"/>
    <mergeCell ref="C86:F86"/>
    <mergeCell ref="I86:J86"/>
    <mergeCell ref="O86:Q86"/>
    <mergeCell ref="C87:F87"/>
    <mergeCell ref="I87:J87"/>
    <mergeCell ref="O87:Q87"/>
    <mergeCell ref="C84:F84"/>
    <mergeCell ref="I84:J84"/>
    <mergeCell ref="O84:Q84"/>
    <mergeCell ref="C85:F85"/>
    <mergeCell ref="I85:J85"/>
    <mergeCell ref="O85:Q85"/>
    <mergeCell ref="C82:F82"/>
    <mergeCell ref="I82:J82"/>
    <mergeCell ref="O82:Q82"/>
    <mergeCell ref="C83:F83"/>
    <mergeCell ref="I83:J83"/>
    <mergeCell ref="O83:Q83"/>
    <mergeCell ref="C80:F80"/>
    <mergeCell ref="I80:J80"/>
    <mergeCell ref="O80:Q80"/>
    <mergeCell ref="C81:F81"/>
    <mergeCell ref="I81:J81"/>
    <mergeCell ref="O81:Q81"/>
    <mergeCell ref="C78:F78"/>
    <mergeCell ref="I78:J78"/>
    <mergeCell ref="O78:Q78"/>
    <mergeCell ref="C79:F79"/>
    <mergeCell ref="I79:J79"/>
    <mergeCell ref="O79:Q79"/>
    <mergeCell ref="C76:F76"/>
    <mergeCell ref="I76:J76"/>
    <mergeCell ref="O76:Q76"/>
    <mergeCell ref="C77:F77"/>
    <mergeCell ref="I77:J77"/>
    <mergeCell ref="O77:Q77"/>
    <mergeCell ref="C74:F74"/>
    <mergeCell ref="I74:J74"/>
    <mergeCell ref="O74:Q74"/>
    <mergeCell ref="C75:F75"/>
    <mergeCell ref="I75:J75"/>
    <mergeCell ref="O75:Q75"/>
    <mergeCell ref="C72:F72"/>
    <mergeCell ref="I72:J72"/>
    <mergeCell ref="O72:Q72"/>
    <mergeCell ref="C73:F73"/>
    <mergeCell ref="I73:J73"/>
    <mergeCell ref="O73:Q73"/>
    <mergeCell ref="C70:F70"/>
    <mergeCell ref="I70:J70"/>
    <mergeCell ref="O70:Q70"/>
    <mergeCell ref="C71:F71"/>
    <mergeCell ref="I71:J71"/>
    <mergeCell ref="O71:Q71"/>
    <mergeCell ref="C68:F68"/>
    <mergeCell ref="I68:J68"/>
    <mergeCell ref="O68:Q68"/>
    <mergeCell ref="C69:F69"/>
    <mergeCell ref="I69:J69"/>
    <mergeCell ref="O69:Q69"/>
    <mergeCell ref="C66:F66"/>
    <mergeCell ref="I66:J66"/>
    <mergeCell ref="O66:Q66"/>
    <mergeCell ref="C67:F67"/>
    <mergeCell ref="I67:J67"/>
    <mergeCell ref="O67:Q67"/>
    <mergeCell ref="C64:F64"/>
    <mergeCell ref="I64:J64"/>
    <mergeCell ref="O64:Q64"/>
    <mergeCell ref="C65:F65"/>
    <mergeCell ref="I65:J65"/>
    <mergeCell ref="O65:Q65"/>
    <mergeCell ref="C62:F62"/>
    <mergeCell ref="I62:J62"/>
    <mergeCell ref="O62:Q62"/>
    <mergeCell ref="C63:F63"/>
    <mergeCell ref="I63:J63"/>
    <mergeCell ref="O63:Q63"/>
    <mergeCell ref="C60:F60"/>
    <mergeCell ref="I60:J60"/>
    <mergeCell ref="O60:Q60"/>
    <mergeCell ref="C61:F61"/>
    <mergeCell ref="I61:J61"/>
    <mergeCell ref="O61:Q61"/>
    <mergeCell ref="C58:F58"/>
    <mergeCell ref="I58:J58"/>
    <mergeCell ref="O58:Q58"/>
    <mergeCell ref="C59:F59"/>
    <mergeCell ref="I59:J59"/>
    <mergeCell ref="O59:Q59"/>
    <mergeCell ref="C56:F56"/>
    <mergeCell ref="I56:J56"/>
    <mergeCell ref="O56:Q56"/>
    <mergeCell ref="C57:F57"/>
    <mergeCell ref="I57:J57"/>
    <mergeCell ref="O57:Q57"/>
    <mergeCell ref="C54:F54"/>
    <mergeCell ref="I54:J54"/>
    <mergeCell ref="O54:Q54"/>
    <mergeCell ref="C55:F55"/>
    <mergeCell ref="I55:J55"/>
    <mergeCell ref="O55:Q55"/>
    <mergeCell ref="C52:F52"/>
    <mergeCell ref="I52:J52"/>
    <mergeCell ref="O52:Q52"/>
    <mergeCell ref="C53:F53"/>
    <mergeCell ref="I53:J53"/>
    <mergeCell ref="O53:Q53"/>
    <mergeCell ref="C50:F50"/>
    <mergeCell ref="I50:J50"/>
    <mergeCell ref="O50:Q50"/>
    <mergeCell ref="C51:F51"/>
    <mergeCell ref="I51:J51"/>
    <mergeCell ref="O51:Q51"/>
    <mergeCell ref="C48:F48"/>
    <mergeCell ref="I48:J48"/>
    <mergeCell ref="O48:Q48"/>
    <mergeCell ref="C49:F49"/>
    <mergeCell ref="I49:J49"/>
    <mergeCell ref="O49:Q49"/>
    <mergeCell ref="C46:F46"/>
    <mergeCell ref="I46:J46"/>
    <mergeCell ref="O46:Q46"/>
    <mergeCell ref="C47:F47"/>
    <mergeCell ref="I47:J47"/>
    <mergeCell ref="O47:Q47"/>
    <mergeCell ref="C44:F44"/>
    <mergeCell ref="I44:J44"/>
    <mergeCell ref="O44:Q44"/>
    <mergeCell ref="C45:F45"/>
    <mergeCell ref="I45:J45"/>
    <mergeCell ref="O45:Q45"/>
    <mergeCell ref="C42:F42"/>
    <mergeCell ref="I42:J42"/>
    <mergeCell ref="O42:Q42"/>
    <mergeCell ref="C43:F43"/>
    <mergeCell ref="I43:J43"/>
    <mergeCell ref="O43:Q43"/>
    <mergeCell ref="C40:F40"/>
    <mergeCell ref="I40:J40"/>
    <mergeCell ref="O40:Q40"/>
    <mergeCell ref="C41:F41"/>
    <mergeCell ref="I41:J41"/>
    <mergeCell ref="O41:Q41"/>
    <mergeCell ref="C38:F38"/>
    <mergeCell ref="I38:J38"/>
    <mergeCell ref="O38:Q38"/>
    <mergeCell ref="C39:F39"/>
    <mergeCell ref="I39:J39"/>
    <mergeCell ref="O39:Q39"/>
    <mergeCell ref="C36:F36"/>
    <mergeCell ref="I36:J36"/>
    <mergeCell ref="O36:Q36"/>
    <mergeCell ref="C37:F37"/>
    <mergeCell ref="I37:J37"/>
    <mergeCell ref="O37:Q37"/>
    <mergeCell ref="C34:F34"/>
    <mergeCell ref="I34:J34"/>
    <mergeCell ref="O34:Q34"/>
    <mergeCell ref="C35:F35"/>
    <mergeCell ref="I35:J35"/>
    <mergeCell ref="O35:Q35"/>
    <mergeCell ref="C32:F32"/>
    <mergeCell ref="I32:J32"/>
    <mergeCell ref="O32:Q32"/>
    <mergeCell ref="C33:F33"/>
    <mergeCell ref="I33:J33"/>
    <mergeCell ref="O33:Q33"/>
    <mergeCell ref="C30:F30"/>
    <mergeCell ref="I30:J30"/>
    <mergeCell ref="O30:Q30"/>
    <mergeCell ref="C31:F31"/>
    <mergeCell ref="I31:J31"/>
    <mergeCell ref="O31:Q31"/>
    <mergeCell ref="C28:F28"/>
    <mergeCell ref="I28:J28"/>
    <mergeCell ref="O28:Q28"/>
    <mergeCell ref="C29:F29"/>
    <mergeCell ref="I29:J29"/>
    <mergeCell ref="O29:Q29"/>
    <mergeCell ref="C26:F26"/>
    <mergeCell ref="I26:J26"/>
    <mergeCell ref="O26:Q26"/>
    <mergeCell ref="C27:F27"/>
    <mergeCell ref="I27:J27"/>
    <mergeCell ref="O27:Q27"/>
    <mergeCell ref="C24:F24"/>
    <mergeCell ref="I24:J24"/>
    <mergeCell ref="O24:Q24"/>
    <mergeCell ref="C25:F25"/>
    <mergeCell ref="I25:J25"/>
    <mergeCell ref="O25:Q25"/>
    <mergeCell ref="C22:F22"/>
    <mergeCell ref="I22:J22"/>
    <mergeCell ref="O22:Q22"/>
    <mergeCell ref="C23:F23"/>
    <mergeCell ref="I23:J23"/>
    <mergeCell ref="O23:Q23"/>
    <mergeCell ref="C20:F20"/>
    <mergeCell ref="I20:J20"/>
    <mergeCell ref="O20:Q20"/>
    <mergeCell ref="C21:F21"/>
    <mergeCell ref="I21:J21"/>
    <mergeCell ref="O21:Q21"/>
    <mergeCell ref="C18:F18"/>
    <mergeCell ref="I18:J18"/>
    <mergeCell ref="O18:Q18"/>
    <mergeCell ref="C19:F19"/>
    <mergeCell ref="I19:J19"/>
    <mergeCell ref="O19:Q19"/>
    <mergeCell ref="C16:F16"/>
    <mergeCell ref="I16:J16"/>
    <mergeCell ref="O16:Q16"/>
    <mergeCell ref="C17:F17"/>
    <mergeCell ref="I17:J17"/>
    <mergeCell ref="O17:Q17"/>
    <mergeCell ref="C14:F14"/>
    <mergeCell ref="I14:J14"/>
    <mergeCell ref="O14:Q14"/>
    <mergeCell ref="C15:F15"/>
    <mergeCell ref="I15:J15"/>
    <mergeCell ref="O15:Q15"/>
    <mergeCell ref="C12:F12"/>
    <mergeCell ref="I12:J12"/>
    <mergeCell ref="O12:Q12"/>
    <mergeCell ref="C13:F13"/>
    <mergeCell ref="I13:J13"/>
    <mergeCell ref="O13:Q13"/>
    <mergeCell ref="C10:F10"/>
    <mergeCell ref="I10:J10"/>
    <mergeCell ref="O10:Q10"/>
    <mergeCell ref="C11:F11"/>
    <mergeCell ref="I11:J11"/>
    <mergeCell ref="O11:Q11"/>
    <mergeCell ref="L8:L9"/>
    <mergeCell ref="M8:Q8"/>
    <mergeCell ref="R8:R9"/>
    <mergeCell ref="S8:S9"/>
    <mergeCell ref="I9:J9"/>
    <mergeCell ref="O9:Q9"/>
    <mergeCell ref="B6:I6"/>
    <mergeCell ref="J6:U6"/>
    <mergeCell ref="B7:B9"/>
    <mergeCell ref="C7:F9"/>
    <mergeCell ref="G7:L7"/>
    <mergeCell ref="M7:S7"/>
    <mergeCell ref="T7:T9"/>
    <mergeCell ref="U7:U9"/>
    <mergeCell ref="G8:J8"/>
    <mergeCell ref="K8:K9"/>
    <mergeCell ref="B1:U1"/>
    <mergeCell ref="B2:U2"/>
    <mergeCell ref="B3:U3"/>
    <mergeCell ref="B4:U4"/>
    <mergeCell ref="B5:C5"/>
    <mergeCell ref="D5:U5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31"/>
  </sheetPr>
  <dimension ref="B1:T25"/>
  <sheetViews>
    <sheetView zoomScalePageLayoutView="0" workbookViewId="0" topLeftCell="A1">
      <selection activeCell="R26" sqref="R26"/>
    </sheetView>
  </sheetViews>
  <sheetFormatPr defaultColWidth="8.7109375" defaultRowHeight="15" customHeight="1"/>
  <cols>
    <col min="1" max="1" width="3.00390625" style="4" customWidth="1"/>
    <col min="2" max="2" width="10.7109375" style="4" customWidth="1"/>
    <col min="3" max="3" width="0.13671875" style="4" customWidth="1"/>
    <col min="4" max="4" width="2.28125" style="4" customWidth="1"/>
    <col min="5" max="5" width="1.28515625" style="4" customWidth="1"/>
    <col min="6" max="6" width="60.7109375" style="4" customWidth="1"/>
    <col min="7" max="8" width="8.7109375" style="4" hidden="1" customWidth="1"/>
    <col min="9" max="9" width="14.57421875" style="4" hidden="1" customWidth="1"/>
    <col min="10" max="10" width="2.28125" style="4" hidden="1" customWidth="1"/>
    <col min="11" max="11" width="7.7109375" style="4" hidden="1" customWidth="1"/>
    <col min="12" max="14" width="8.7109375" style="4" hidden="1" customWidth="1"/>
    <col min="15" max="15" width="8.28125" style="4" hidden="1" customWidth="1"/>
    <col min="16" max="16" width="0.9921875" style="4" hidden="1" customWidth="1"/>
    <col min="17" max="17" width="7.7109375" style="4" hidden="1" customWidth="1"/>
    <col min="18" max="18" width="45.7109375" style="4" customWidth="1"/>
    <col min="19" max="19" width="8.7109375" style="4" hidden="1" customWidth="1"/>
    <col min="20" max="20" width="24.7109375" style="4" customWidth="1"/>
    <col min="21" max="16384" width="8.7109375" style="4" customWidth="1"/>
  </cols>
  <sheetData>
    <row r="1" spans="2:19" ht="15" customHeight="1">
      <c r="B1" s="150"/>
      <c r="C1" s="150"/>
      <c r="D1" s="150"/>
      <c r="E1" s="150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0"/>
      <c r="Q1" s="150"/>
      <c r="R1" s="150"/>
      <c r="S1" s="150"/>
    </row>
    <row r="2" spans="2:20" ht="24" customHeight="1">
      <c r="B2" s="421" t="s">
        <v>636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</row>
    <row r="3" spans="2:20" ht="42" customHeight="1">
      <c r="B3" s="518" t="s">
        <v>807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</row>
    <row r="4" spans="2:19" ht="8.25" customHeight="1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</row>
    <row r="5" spans="2:20" ht="15.75" customHeight="1">
      <c r="B5" s="519" t="s">
        <v>808</v>
      </c>
      <c r="C5" s="519"/>
      <c r="D5" s="520" t="s">
        <v>1113</v>
      </c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  <c r="Q5" s="520"/>
      <c r="R5" s="520"/>
      <c r="S5" s="520"/>
      <c r="T5" s="520"/>
    </row>
    <row r="6" spans="2:20" ht="31.5" customHeight="1">
      <c r="B6" s="519" t="s">
        <v>810</v>
      </c>
      <c r="C6" s="519"/>
      <c r="D6" s="519"/>
      <c r="E6" s="519"/>
      <c r="F6" s="519"/>
      <c r="G6" s="519"/>
      <c r="H6" s="519"/>
      <c r="I6" s="519"/>
      <c r="J6" s="519"/>
      <c r="K6" s="519" t="s">
        <v>810</v>
      </c>
      <c r="L6" s="519"/>
      <c r="M6" s="519"/>
      <c r="N6" s="519"/>
      <c r="O6" s="519"/>
      <c r="P6" s="519"/>
      <c r="Q6" s="519"/>
      <c r="R6" s="519"/>
      <c r="S6" s="519"/>
      <c r="T6" s="519"/>
    </row>
    <row r="7" spans="2:20" ht="14.25" customHeight="1">
      <c r="B7" s="521" t="s">
        <v>641</v>
      </c>
      <c r="C7" s="521" t="s">
        <v>642</v>
      </c>
      <c r="D7" s="521"/>
      <c r="E7" s="521"/>
      <c r="F7" s="521"/>
      <c r="G7" s="521" t="s">
        <v>643</v>
      </c>
      <c r="H7" s="521"/>
      <c r="I7" s="521"/>
      <c r="J7" s="521"/>
      <c r="K7" s="521"/>
      <c r="L7" s="521"/>
      <c r="M7" s="521" t="s">
        <v>644</v>
      </c>
      <c r="N7" s="521"/>
      <c r="O7" s="521"/>
      <c r="P7" s="521"/>
      <c r="Q7" s="521"/>
      <c r="R7" s="521"/>
      <c r="S7" s="521" t="s">
        <v>645</v>
      </c>
      <c r="T7" s="521" t="s">
        <v>10</v>
      </c>
    </row>
    <row r="8" spans="2:20" ht="15" customHeight="1">
      <c r="B8" s="521"/>
      <c r="C8" s="521"/>
      <c r="D8" s="521"/>
      <c r="E8" s="521"/>
      <c r="F8" s="521"/>
      <c r="G8" s="521" t="s">
        <v>646</v>
      </c>
      <c r="H8" s="521"/>
      <c r="I8" s="521"/>
      <c r="J8" s="522" t="s">
        <v>811</v>
      </c>
      <c r="K8" s="522"/>
      <c r="L8" s="521" t="s">
        <v>648</v>
      </c>
      <c r="M8" s="521" t="s">
        <v>649</v>
      </c>
      <c r="N8" s="521"/>
      <c r="O8" s="521"/>
      <c r="P8" s="521" t="s">
        <v>650</v>
      </c>
      <c r="Q8" s="521"/>
      <c r="R8" s="521" t="s">
        <v>651</v>
      </c>
      <c r="S8" s="521"/>
      <c r="T8" s="521"/>
    </row>
    <row r="9" spans="2:20" ht="21" customHeight="1">
      <c r="B9" s="521"/>
      <c r="C9" s="521"/>
      <c r="D9" s="521"/>
      <c r="E9" s="521"/>
      <c r="F9" s="521"/>
      <c r="G9" s="285" t="s">
        <v>812</v>
      </c>
      <c r="H9" s="285" t="s">
        <v>813</v>
      </c>
      <c r="I9" s="285" t="s">
        <v>814</v>
      </c>
      <c r="J9" s="522"/>
      <c r="K9" s="522"/>
      <c r="L9" s="521"/>
      <c r="M9" s="285" t="s">
        <v>815</v>
      </c>
      <c r="N9" s="285" t="s">
        <v>816</v>
      </c>
      <c r="O9" s="285" t="s">
        <v>817</v>
      </c>
      <c r="P9" s="521"/>
      <c r="Q9" s="521"/>
      <c r="R9" s="521"/>
      <c r="S9" s="521"/>
      <c r="T9" s="521"/>
    </row>
    <row r="10" spans="2:20" ht="18" customHeight="1">
      <c r="B10" s="286" t="s">
        <v>906</v>
      </c>
      <c r="C10" s="523" t="s">
        <v>907</v>
      </c>
      <c r="D10" s="523"/>
      <c r="E10" s="523"/>
      <c r="F10" s="523"/>
      <c r="G10" s="287"/>
      <c r="H10" s="287"/>
      <c r="I10" s="287"/>
      <c r="J10" s="524"/>
      <c r="K10" s="524"/>
      <c r="L10" s="287"/>
      <c r="M10" s="287"/>
      <c r="N10" s="287"/>
      <c r="O10" s="288"/>
      <c r="P10" s="524"/>
      <c r="Q10" s="524"/>
      <c r="R10" s="287"/>
      <c r="S10" s="287"/>
      <c r="T10" s="289"/>
    </row>
    <row r="11" spans="2:20" ht="12" customHeight="1">
      <c r="B11" s="290" t="s">
        <v>908</v>
      </c>
      <c r="C11" s="525" t="s">
        <v>653</v>
      </c>
      <c r="D11" s="525"/>
      <c r="E11" s="525"/>
      <c r="F11" s="525"/>
      <c r="G11" s="264">
        <v>10010000</v>
      </c>
      <c r="H11" s="264">
        <v>0</v>
      </c>
      <c r="I11" s="264">
        <v>0</v>
      </c>
      <c r="J11" s="507">
        <v>0</v>
      </c>
      <c r="K11" s="507"/>
      <c r="L11" s="264">
        <f>SUM(G11:K11)</f>
        <v>10010000</v>
      </c>
      <c r="M11" s="264">
        <v>0</v>
      </c>
      <c r="N11" s="264">
        <v>0</v>
      </c>
      <c r="O11" s="264">
        <v>0</v>
      </c>
      <c r="P11" s="507">
        <v>0</v>
      </c>
      <c r="Q11" s="507"/>
      <c r="R11" s="264">
        <v>0</v>
      </c>
      <c r="S11" s="264">
        <v>10010000</v>
      </c>
      <c r="T11" s="292">
        <f>R11</f>
        <v>0</v>
      </c>
    </row>
    <row r="12" spans="2:20" ht="12" customHeight="1">
      <c r="B12" s="293" t="s">
        <v>885</v>
      </c>
      <c r="C12" s="526" t="s">
        <v>822</v>
      </c>
      <c r="D12" s="526"/>
      <c r="E12" s="526"/>
      <c r="F12" s="526"/>
      <c r="G12" s="268">
        <v>0</v>
      </c>
      <c r="H12" s="268">
        <v>0</v>
      </c>
      <c r="I12" s="268">
        <v>0</v>
      </c>
      <c r="J12" s="509">
        <v>0</v>
      </c>
      <c r="K12" s="509"/>
      <c r="L12" s="268">
        <v>0</v>
      </c>
      <c r="M12" s="268">
        <v>0</v>
      </c>
      <c r="N12" s="268">
        <v>0</v>
      </c>
      <c r="O12" s="268">
        <f>SUM(M12:N12)</f>
        <v>0</v>
      </c>
      <c r="P12" s="509">
        <v>16758.71</v>
      </c>
      <c r="Q12" s="509"/>
      <c r="R12" s="268">
        <f>P12</f>
        <v>16758.71</v>
      </c>
      <c r="S12" s="268">
        <v>-16758.71</v>
      </c>
      <c r="T12" s="294">
        <f>R12-'Memória de Cálculo'!E20</f>
        <v>0</v>
      </c>
    </row>
    <row r="13" spans="2:20" ht="12" customHeight="1">
      <c r="B13" s="293" t="s">
        <v>879</v>
      </c>
      <c r="C13" s="526" t="s">
        <v>824</v>
      </c>
      <c r="D13" s="526"/>
      <c r="E13" s="526"/>
      <c r="F13" s="526"/>
      <c r="G13" s="268">
        <v>0</v>
      </c>
      <c r="H13" s="268">
        <v>0</v>
      </c>
      <c r="I13" s="268">
        <v>0</v>
      </c>
      <c r="J13" s="509">
        <v>0</v>
      </c>
      <c r="K13" s="509"/>
      <c r="L13" s="268">
        <v>0</v>
      </c>
      <c r="M13" s="268">
        <v>0</v>
      </c>
      <c r="N13" s="268">
        <v>0</v>
      </c>
      <c r="O13" s="268">
        <f>SUM(M13:N13)</f>
        <v>0</v>
      </c>
      <c r="P13" s="509">
        <v>121309.38</v>
      </c>
      <c r="Q13" s="509"/>
      <c r="R13" s="268">
        <f>P13</f>
        <v>121309.38</v>
      </c>
      <c r="S13" s="268">
        <v>-121309.38</v>
      </c>
      <c r="T13" s="294">
        <f>R13-'Memória de Cálculo'!E36</f>
        <v>0</v>
      </c>
    </row>
    <row r="14" spans="2:20" ht="12" customHeight="1">
      <c r="B14" s="293" t="s">
        <v>827</v>
      </c>
      <c r="C14" s="526" t="s">
        <v>826</v>
      </c>
      <c r="D14" s="526"/>
      <c r="E14" s="526"/>
      <c r="F14" s="526"/>
      <c r="G14" s="268">
        <v>0</v>
      </c>
      <c r="H14" s="268">
        <v>0</v>
      </c>
      <c r="I14" s="268">
        <v>0</v>
      </c>
      <c r="J14" s="509">
        <v>0</v>
      </c>
      <c r="K14" s="509"/>
      <c r="L14" s="268">
        <v>0</v>
      </c>
      <c r="M14" s="268">
        <v>0</v>
      </c>
      <c r="N14" s="268">
        <v>0</v>
      </c>
      <c r="O14" s="268">
        <f>SUM(M14:N14)</f>
        <v>0</v>
      </c>
      <c r="P14" s="509">
        <v>283235.86</v>
      </c>
      <c r="Q14" s="509"/>
      <c r="R14" s="268">
        <f>P14</f>
        <v>283235.86</v>
      </c>
      <c r="S14" s="268">
        <v>-283235.86</v>
      </c>
      <c r="T14" s="294">
        <f>R14-'Memória de Cálculo'!E52</f>
        <v>0</v>
      </c>
    </row>
    <row r="15" spans="2:20" ht="12" customHeight="1">
      <c r="B15" s="293" t="s">
        <v>904</v>
      </c>
      <c r="C15" s="526" t="s">
        <v>829</v>
      </c>
      <c r="D15" s="526"/>
      <c r="E15" s="526"/>
      <c r="F15" s="526"/>
      <c r="G15" s="268">
        <v>0</v>
      </c>
      <c r="H15" s="268">
        <v>0</v>
      </c>
      <c r="I15" s="268">
        <v>0</v>
      </c>
      <c r="J15" s="509">
        <v>0</v>
      </c>
      <c r="K15" s="509"/>
      <c r="L15" s="268">
        <v>0</v>
      </c>
      <c r="M15" s="268">
        <v>0</v>
      </c>
      <c r="N15" s="268">
        <v>0</v>
      </c>
      <c r="O15" s="268">
        <v>0</v>
      </c>
      <c r="P15" s="509">
        <v>6653.51</v>
      </c>
      <c r="Q15" s="509"/>
      <c r="R15" s="268">
        <v>6653.51</v>
      </c>
      <c r="S15" s="268">
        <v>-6653.51</v>
      </c>
      <c r="T15" s="294">
        <f>R15-'Memória de Cálculo'!E68</f>
        <v>0</v>
      </c>
    </row>
    <row r="16" spans="2:20" ht="12" customHeight="1">
      <c r="B16" s="293" t="s">
        <v>886</v>
      </c>
      <c r="C16" s="526" t="s">
        <v>833</v>
      </c>
      <c r="D16" s="526"/>
      <c r="E16" s="526"/>
      <c r="F16" s="526"/>
      <c r="G16" s="268">
        <v>0</v>
      </c>
      <c r="H16" s="268">
        <v>0</v>
      </c>
      <c r="I16" s="268">
        <v>0</v>
      </c>
      <c r="J16" s="509">
        <v>0</v>
      </c>
      <c r="K16" s="509"/>
      <c r="L16" s="268">
        <v>0</v>
      </c>
      <c r="M16" s="268">
        <v>0</v>
      </c>
      <c r="N16" s="268">
        <v>0</v>
      </c>
      <c r="O16" s="268">
        <f aca="true" t="shared" si="0" ref="O16:O22">SUM(M16:N16)</f>
        <v>0</v>
      </c>
      <c r="P16" s="509">
        <v>90472.51</v>
      </c>
      <c r="Q16" s="509"/>
      <c r="R16" s="268">
        <f>P16</f>
        <v>90472.51</v>
      </c>
      <c r="S16" s="268">
        <v>-90472.51</v>
      </c>
      <c r="T16" s="294">
        <f>R16-'Memória de Cálculo'!E84</f>
        <v>0</v>
      </c>
    </row>
    <row r="17" spans="2:20" ht="12" customHeight="1">
      <c r="B17" s="295" t="s">
        <v>836</v>
      </c>
      <c r="C17" s="527" t="s">
        <v>835</v>
      </c>
      <c r="D17" s="527"/>
      <c r="E17" s="527"/>
      <c r="F17" s="527"/>
      <c r="G17" s="260">
        <v>0</v>
      </c>
      <c r="H17" s="260">
        <v>0</v>
      </c>
      <c r="I17" s="260">
        <v>0</v>
      </c>
      <c r="J17" s="505">
        <v>0</v>
      </c>
      <c r="K17" s="505"/>
      <c r="L17" s="260">
        <v>0</v>
      </c>
      <c r="M17" s="260">
        <v>82401.62</v>
      </c>
      <c r="N17" s="260">
        <v>0</v>
      </c>
      <c r="O17" s="260">
        <f t="shared" si="0"/>
        <v>82401.62</v>
      </c>
      <c r="P17" s="505">
        <v>0</v>
      </c>
      <c r="Q17" s="505"/>
      <c r="R17" s="260">
        <v>82401.62</v>
      </c>
      <c r="S17" s="260">
        <v>-82401.62</v>
      </c>
      <c r="T17" s="296">
        <f>R17-'Memória de Cálculo'!E100</f>
        <v>0</v>
      </c>
    </row>
    <row r="18" spans="2:20" ht="12" customHeight="1">
      <c r="B18" s="293" t="s">
        <v>887</v>
      </c>
      <c r="C18" s="526" t="s">
        <v>838</v>
      </c>
      <c r="D18" s="526"/>
      <c r="E18" s="526"/>
      <c r="F18" s="526"/>
      <c r="G18" s="268">
        <v>0</v>
      </c>
      <c r="H18" s="268">
        <v>0</v>
      </c>
      <c r="I18" s="268">
        <v>0</v>
      </c>
      <c r="J18" s="509">
        <v>0</v>
      </c>
      <c r="K18" s="509"/>
      <c r="L18" s="268">
        <v>0</v>
      </c>
      <c r="M18" s="268">
        <v>0</v>
      </c>
      <c r="N18" s="268">
        <v>0</v>
      </c>
      <c r="O18" s="268">
        <f t="shared" si="0"/>
        <v>0</v>
      </c>
      <c r="P18" s="509">
        <v>24725.21</v>
      </c>
      <c r="Q18" s="509"/>
      <c r="R18" s="268">
        <f>P18</f>
        <v>24725.21</v>
      </c>
      <c r="S18" s="268">
        <v>-24725.21</v>
      </c>
      <c r="T18" s="294">
        <f>R18-'Memória de Cálculo'!E116</f>
        <v>0</v>
      </c>
    </row>
    <row r="19" spans="2:20" ht="12" customHeight="1">
      <c r="B19" s="290" t="s">
        <v>890</v>
      </c>
      <c r="C19" s="525" t="s">
        <v>844</v>
      </c>
      <c r="D19" s="525"/>
      <c r="E19" s="525"/>
      <c r="F19" s="525"/>
      <c r="G19" s="264">
        <v>0</v>
      </c>
      <c r="H19" s="264">
        <v>0</v>
      </c>
      <c r="I19" s="264">
        <v>0</v>
      </c>
      <c r="J19" s="507">
        <v>0</v>
      </c>
      <c r="K19" s="507"/>
      <c r="L19" s="264">
        <v>0</v>
      </c>
      <c r="M19" s="264">
        <v>0</v>
      </c>
      <c r="N19" s="264">
        <v>0</v>
      </c>
      <c r="O19" s="264">
        <f t="shared" si="0"/>
        <v>0</v>
      </c>
      <c r="P19" s="507">
        <v>12978.92</v>
      </c>
      <c r="Q19" s="507"/>
      <c r="R19" s="264">
        <f>P19</f>
        <v>12978.92</v>
      </c>
      <c r="S19" s="264">
        <v>-12978.92</v>
      </c>
      <c r="T19" s="292">
        <f>R19-'Memória de Cálculo'!E140</f>
        <v>0</v>
      </c>
    </row>
    <row r="20" spans="2:20" ht="12" customHeight="1">
      <c r="B20" s="290" t="s">
        <v>891</v>
      </c>
      <c r="C20" s="525" t="s">
        <v>848</v>
      </c>
      <c r="D20" s="525"/>
      <c r="E20" s="525"/>
      <c r="F20" s="525"/>
      <c r="G20" s="264">
        <v>0</v>
      </c>
      <c r="H20" s="264">
        <v>0</v>
      </c>
      <c r="I20" s="264">
        <v>0</v>
      </c>
      <c r="J20" s="507">
        <v>0</v>
      </c>
      <c r="K20" s="507"/>
      <c r="L20" s="264">
        <v>0</v>
      </c>
      <c r="M20" s="264">
        <v>0</v>
      </c>
      <c r="N20" s="264">
        <v>0</v>
      </c>
      <c r="O20" s="264">
        <f t="shared" si="0"/>
        <v>0</v>
      </c>
      <c r="P20" s="507">
        <v>2875.66</v>
      </c>
      <c r="Q20" s="507"/>
      <c r="R20" s="264">
        <f>P20</f>
        <v>2875.66</v>
      </c>
      <c r="S20" s="264">
        <v>-2875.66</v>
      </c>
      <c r="T20" s="292">
        <f>R20-'Memória de Cálculo'!E156</f>
        <v>0</v>
      </c>
    </row>
    <row r="21" spans="2:20" ht="12" customHeight="1">
      <c r="B21" s="297" t="s">
        <v>849</v>
      </c>
      <c r="C21" s="528" t="s">
        <v>850</v>
      </c>
      <c r="D21" s="528"/>
      <c r="E21" s="528"/>
      <c r="F21" s="528"/>
      <c r="G21" s="298">
        <v>0</v>
      </c>
      <c r="H21" s="298">
        <v>0</v>
      </c>
      <c r="I21" s="298">
        <v>0</v>
      </c>
      <c r="J21" s="529">
        <v>0</v>
      </c>
      <c r="K21" s="529"/>
      <c r="L21" s="298">
        <v>0</v>
      </c>
      <c r="M21" s="298">
        <v>2316.72</v>
      </c>
      <c r="N21" s="298">
        <v>0</v>
      </c>
      <c r="O21" s="298">
        <f t="shared" si="0"/>
        <v>2316.72</v>
      </c>
      <c r="P21" s="529">
        <v>0</v>
      </c>
      <c r="Q21" s="529"/>
      <c r="R21" s="298">
        <v>2316.72</v>
      </c>
      <c r="S21" s="298">
        <v>-2316.72</v>
      </c>
      <c r="T21" s="299">
        <f>R21-'Memória de Cálculo'!E172</f>
        <v>0</v>
      </c>
    </row>
    <row r="22" spans="2:20" ht="12" customHeight="1">
      <c r="B22" s="300" t="s">
        <v>892</v>
      </c>
      <c r="C22" s="530" t="s">
        <v>852</v>
      </c>
      <c r="D22" s="530"/>
      <c r="E22" s="530"/>
      <c r="F22" s="530"/>
      <c r="G22" s="264">
        <v>0</v>
      </c>
      <c r="H22" s="264">
        <v>0</v>
      </c>
      <c r="I22" s="264">
        <v>0</v>
      </c>
      <c r="J22" s="507">
        <v>0</v>
      </c>
      <c r="K22" s="507"/>
      <c r="L22" s="264">
        <v>0</v>
      </c>
      <c r="M22" s="264">
        <v>-286.43</v>
      </c>
      <c r="N22" s="264">
        <v>0</v>
      </c>
      <c r="O22" s="264">
        <f t="shared" si="0"/>
        <v>-286.43</v>
      </c>
      <c r="P22" s="507">
        <v>286.43</v>
      </c>
      <c r="Q22" s="507"/>
      <c r="R22" s="264">
        <v>0</v>
      </c>
      <c r="S22" s="264">
        <v>0</v>
      </c>
      <c r="T22" s="292">
        <f>R22-'Memória de Cálculo'!E188</f>
        <v>0</v>
      </c>
    </row>
    <row r="23" spans="2:20" ht="15" customHeight="1">
      <c r="B23" s="301"/>
      <c r="C23" s="531" t="s">
        <v>855</v>
      </c>
      <c r="D23" s="531"/>
      <c r="E23" s="531"/>
      <c r="F23" s="531"/>
      <c r="G23" s="272">
        <f>SUM(G11:G22)</f>
        <v>10010000</v>
      </c>
      <c r="H23" s="272">
        <f>SUM(H11:H22)</f>
        <v>0</v>
      </c>
      <c r="I23" s="272">
        <f>SUM(I11:I22)</f>
        <v>0</v>
      </c>
      <c r="J23" s="511">
        <f>SUM(J11:K22)</f>
        <v>0</v>
      </c>
      <c r="K23" s="511"/>
      <c r="L23" s="272">
        <f>SUM(L11:L22)</f>
        <v>10010000</v>
      </c>
      <c r="M23" s="272">
        <f>SUM(M11:M22)</f>
        <v>84431.91</v>
      </c>
      <c r="N23" s="272">
        <f>SUM(N11:N22)</f>
        <v>0</v>
      </c>
      <c r="O23" s="272">
        <f>SUM(O11:O22)</f>
        <v>84431.91</v>
      </c>
      <c r="P23" s="511">
        <f>SUM(P11:Q22)</f>
        <v>559296.1900000001</v>
      </c>
      <c r="Q23" s="511"/>
      <c r="R23" s="272">
        <f>SUM(R11:R22)</f>
        <v>643728.1</v>
      </c>
      <c r="S23" s="272">
        <f>SUM(S11:S22)</f>
        <v>9366271.899999999</v>
      </c>
      <c r="T23" s="302">
        <f>SUM(T11:T22)</f>
        <v>0</v>
      </c>
    </row>
    <row r="24" spans="2:18" ht="15" customHeight="1">
      <c r="B24" s="303"/>
      <c r="R24" s="147"/>
    </row>
    <row r="25" ht="15" customHeight="1">
      <c r="R25" s="147"/>
    </row>
  </sheetData>
  <sheetProtection selectLockedCells="1" selectUnlockedCells="1"/>
  <mergeCells count="60">
    <mergeCell ref="C22:F22"/>
    <mergeCell ref="J22:K22"/>
    <mergeCell ref="P22:Q22"/>
    <mergeCell ref="C23:F23"/>
    <mergeCell ref="J23:K23"/>
    <mergeCell ref="P23:Q23"/>
    <mergeCell ref="C20:F20"/>
    <mergeCell ref="J20:K20"/>
    <mergeCell ref="P20:Q20"/>
    <mergeCell ref="C21:F21"/>
    <mergeCell ref="J21:K21"/>
    <mergeCell ref="P21:Q21"/>
    <mergeCell ref="C18:F18"/>
    <mergeCell ref="J18:K18"/>
    <mergeCell ref="P18:Q18"/>
    <mergeCell ref="C19:F19"/>
    <mergeCell ref="J19:K19"/>
    <mergeCell ref="P19:Q19"/>
    <mergeCell ref="C16:F16"/>
    <mergeCell ref="J16:K16"/>
    <mergeCell ref="P16:Q16"/>
    <mergeCell ref="C17:F17"/>
    <mergeCell ref="J17:K17"/>
    <mergeCell ref="P17:Q17"/>
    <mergeCell ref="C14:F14"/>
    <mergeCell ref="J14:K14"/>
    <mergeCell ref="P14:Q14"/>
    <mergeCell ref="C15:F15"/>
    <mergeCell ref="J15:K15"/>
    <mergeCell ref="P15:Q15"/>
    <mergeCell ref="C12:F12"/>
    <mergeCell ref="J12:K12"/>
    <mergeCell ref="P12:Q12"/>
    <mergeCell ref="C13:F13"/>
    <mergeCell ref="J13:K13"/>
    <mergeCell ref="P13:Q13"/>
    <mergeCell ref="P8:Q9"/>
    <mergeCell ref="R8:R9"/>
    <mergeCell ref="C10:F10"/>
    <mergeCell ref="J10:K10"/>
    <mergeCell ref="P10:Q10"/>
    <mergeCell ref="C11:F11"/>
    <mergeCell ref="J11:K11"/>
    <mergeCell ref="P11:Q11"/>
    <mergeCell ref="B7:B9"/>
    <mergeCell ref="C7:F9"/>
    <mergeCell ref="G7:L7"/>
    <mergeCell ref="M7:R7"/>
    <mergeCell ref="S7:S9"/>
    <mergeCell ref="T7:T9"/>
    <mergeCell ref="G8:I8"/>
    <mergeCell ref="J8:K9"/>
    <mergeCell ref="L8:L9"/>
    <mergeCell ref="M8:O8"/>
    <mergeCell ref="B2:T2"/>
    <mergeCell ref="B3:T3"/>
    <mergeCell ref="B5:C5"/>
    <mergeCell ref="D5:T5"/>
    <mergeCell ref="B6:J6"/>
    <mergeCell ref="K6:T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&amp;C&amp;"Arial,Normal"&amp;10Página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B1:U114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2.7109375" style="4" customWidth="1"/>
    <col min="2" max="2" width="12.7109375" style="4" customWidth="1"/>
    <col min="3" max="5" width="9.140625" style="4" customWidth="1"/>
    <col min="6" max="6" width="36.7109375" style="4" customWidth="1"/>
    <col min="7" max="7" width="10.57421875" style="4" hidden="1" customWidth="1"/>
    <col min="8" max="18" width="9.00390625" style="4" hidden="1" customWidth="1"/>
    <col min="19" max="19" width="52.7109375" style="4" customWidth="1"/>
    <col min="20" max="20" width="9.00390625" style="4" hidden="1" customWidth="1"/>
    <col min="21" max="21" width="21.8515625" style="4" customWidth="1"/>
    <col min="22" max="16384" width="9.140625" style="4" customWidth="1"/>
  </cols>
  <sheetData>
    <row r="1" spans="2:20" ht="15">
      <c r="B1" s="184"/>
      <c r="C1" s="184"/>
      <c r="D1" s="184"/>
      <c r="E1" s="184"/>
      <c r="F1" s="316"/>
      <c r="G1" s="317"/>
      <c r="H1" s="317"/>
      <c r="I1" s="317"/>
      <c r="J1" s="317"/>
      <c r="K1" s="317"/>
      <c r="L1" s="317"/>
      <c r="M1" s="317"/>
      <c r="N1" s="317"/>
      <c r="O1" s="317"/>
      <c r="P1" s="184"/>
      <c r="Q1" s="184"/>
      <c r="R1" s="184"/>
      <c r="S1" s="184"/>
      <c r="T1" s="184"/>
    </row>
    <row r="2" spans="2:21" ht="24" customHeight="1">
      <c r="B2" s="482" t="s">
        <v>636</v>
      </c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</row>
    <row r="3" spans="2:21" ht="42" customHeight="1">
      <c r="B3" s="494" t="s">
        <v>942</v>
      </c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</row>
    <row r="4" spans="2:21" ht="9" customHeight="1"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</row>
    <row r="5" spans="2:21" ht="15.75" customHeight="1">
      <c r="B5" s="495" t="s">
        <v>808</v>
      </c>
      <c r="C5" s="495"/>
      <c r="D5" s="544" t="s">
        <v>1114</v>
      </c>
      <c r="E5" s="544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4"/>
      <c r="Q5" s="544"/>
      <c r="R5" s="544"/>
      <c r="S5" s="544"/>
      <c r="T5" s="544"/>
      <c r="U5" s="544"/>
    </row>
    <row r="6" spans="2:21" ht="15.75" customHeight="1">
      <c r="B6" s="495" t="s">
        <v>639</v>
      </c>
      <c r="C6" s="495"/>
      <c r="D6" s="495"/>
      <c r="E6" s="495"/>
      <c r="F6" s="495"/>
      <c r="G6" s="495"/>
      <c r="H6" s="495"/>
      <c r="I6" s="495"/>
      <c r="J6" s="495" t="s">
        <v>640</v>
      </c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</row>
    <row r="7" spans="2:21" ht="15" customHeight="1">
      <c r="B7" s="542" t="s">
        <v>641</v>
      </c>
      <c r="C7" s="542" t="s">
        <v>642</v>
      </c>
      <c r="D7" s="542"/>
      <c r="E7" s="542"/>
      <c r="F7" s="542"/>
      <c r="G7" s="497" t="s">
        <v>643</v>
      </c>
      <c r="H7" s="497"/>
      <c r="I7" s="497"/>
      <c r="J7" s="497"/>
      <c r="K7" s="497"/>
      <c r="L7" s="497"/>
      <c r="M7" s="497" t="s">
        <v>644</v>
      </c>
      <c r="N7" s="497"/>
      <c r="O7" s="497"/>
      <c r="P7" s="497"/>
      <c r="Q7" s="497"/>
      <c r="R7" s="497"/>
      <c r="S7" s="497"/>
      <c r="T7" s="542" t="s">
        <v>645</v>
      </c>
      <c r="U7" s="543" t="s">
        <v>944</v>
      </c>
    </row>
    <row r="8" spans="2:21" ht="15" customHeight="1">
      <c r="B8" s="542"/>
      <c r="C8" s="542"/>
      <c r="D8" s="542"/>
      <c r="E8" s="542"/>
      <c r="F8" s="542"/>
      <c r="G8" s="498" t="s">
        <v>646</v>
      </c>
      <c r="H8" s="498"/>
      <c r="I8" s="498"/>
      <c r="J8" s="498"/>
      <c r="K8" s="538" t="s">
        <v>945</v>
      </c>
      <c r="L8" s="533" t="s">
        <v>648</v>
      </c>
      <c r="M8" s="498" t="s">
        <v>649</v>
      </c>
      <c r="N8" s="498"/>
      <c r="O8" s="498"/>
      <c r="P8" s="498"/>
      <c r="Q8" s="498"/>
      <c r="R8" s="533" t="s">
        <v>650</v>
      </c>
      <c r="S8" s="533" t="s">
        <v>651</v>
      </c>
      <c r="T8" s="542"/>
      <c r="U8" s="543"/>
    </row>
    <row r="9" spans="2:21" ht="24" customHeight="1">
      <c r="B9" s="542"/>
      <c r="C9" s="542"/>
      <c r="D9" s="542"/>
      <c r="E9" s="542"/>
      <c r="F9" s="542"/>
      <c r="G9" s="304" t="s">
        <v>812</v>
      </c>
      <c r="H9" s="304" t="s">
        <v>813</v>
      </c>
      <c r="I9" s="533" t="s">
        <v>814</v>
      </c>
      <c r="J9" s="533"/>
      <c r="K9" s="538"/>
      <c r="L9" s="533"/>
      <c r="M9" s="304" t="s">
        <v>815</v>
      </c>
      <c r="N9" s="304" t="s">
        <v>816</v>
      </c>
      <c r="O9" s="533" t="s">
        <v>817</v>
      </c>
      <c r="P9" s="533"/>
      <c r="Q9" s="533"/>
      <c r="R9" s="533"/>
      <c r="S9" s="533"/>
      <c r="T9" s="533"/>
      <c r="U9" s="543"/>
    </row>
    <row r="10" spans="2:21" ht="15" customHeight="1">
      <c r="B10" s="255" t="s">
        <v>946</v>
      </c>
      <c r="C10" s="502" t="s">
        <v>652</v>
      </c>
      <c r="D10" s="502"/>
      <c r="E10" s="502"/>
      <c r="F10" s="502"/>
      <c r="G10" s="256">
        <v>150471000</v>
      </c>
      <c r="H10" s="256">
        <v>0</v>
      </c>
      <c r="I10" s="503">
        <v>0</v>
      </c>
      <c r="J10" s="503"/>
      <c r="K10" s="256">
        <v>0</v>
      </c>
      <c r="L10" s="256">
        <v>150471000</v>
      </c>
      <c r="M10" s="256">
        <v>-42269.52</v>
      </c>
      <c r="N10" s="256">
        <v>-149553.13</v>
      </c>
      <c r="O10" s="503">
        <v>-191822.65</v>
      </c>
      <c r="P10" s="503"/>
      <c r="Q10" s="503"/>
      <c r="R10" s="256">
        <v>6609375.02</v>
      </c>
      <c r="S10" s="256">
        <v>6417552.37</v>
      </c>
      <c r="T10" s="256">
        <v>144053447.63</v>
      </c>
      <c r="U10" s="305"/>
    </row>
    <row r="11" spans="2:21" ht="15" customHeight="1">
      <c r="B11" s="259" t="s">
        <v>947</v>
      </c>
      <c r="C11" s="504" t="s">
        <v>653</v>
      </c>
      <c r="D11" s="504"/>
      <c r="E11" s="504"/>
      <c r="F11" s="504"/>
      <c r="G11" s="260">
        <v>134207000</v>
      </c>
      <c r="H11" s="260">
        <v>0</v>
      </c>
      <c r="I11" s="505">
        <v>0</v>
      </c>
      <c r="J11" s="505"/>
      <c r="K11" s="260">
        <v>0</v>
      </c>
      <c r="L11" s="260">
        <v>134207000</v>
      </c>
      <c r="M11" s="260">
        <v>-900.53</v>
      </c>
      <c r="N11" s="260">
        <v>0</v>
      </c>
      <c r="O11" s="505">
        <v>-900.53</v>
      </c>
      <c r="P11" s="505"/>
      <c r="Q11" s="505"/>
      <c r="R11" s="260">
        <v>5952954.27</v>
      </c>
      <c r="S11" s="260">
        <v>5952053.74</v>
      </c>
      <c r="T11" s="260">
        <v>128254946.26</v>
      </c>
      <c r="U11" s="262">
        <f>S11-S13-S31-S37-S40-S43</f>
        <v>0</v>
      </c>
    </row>
    <row r="12" spans="2:21" ht="15" customHeight="1">
      <c r="B12" s="263" t="s">
        <v>948</v>
      </c>
      <c r="C12" s="506" t="s">
        <v>654</v>
      </c>
      <c r="D12" s="506"/>
      <c r="E12" s="506"/>
      <c r="F12" s="506"/>
      <c r="G12" s="264">
        <v>0</v>
      </c>
      <c r="H12" s="264">
        <v>0</v>
      </c>
      <c r="I12" s="507">
        <v>0</v>
      </c>
      <c r="J12" s="507"/>
      <c r="K12" s="264">
        <v>0</v>
      </c>
      <c r="L12" s="264">
        <v>0</v>
      </c>
      <c r="M12" s="264">
        <v>-900.53</v>
      </c>
      <c r="N12" s="264">
        <v>0</v>
      </c>
      <c r="O12" s="507">
        <v>-900.53</v>
      </c>
      <c r="P12" s="507"/>
      <c r="Q12" s="507"/>
      <c r="R12" s="264">
        <v>5441713.89</v>
      </c>
      <c r="S12" s="264">
        <v>5440813.36</v>
      </c>
      <c r="T12" s="264">
        <v>-5440813.36</v>
      </c>
      <c r="U12" s="279"/>
    </row>
    <row r="13" spans="2:21" ht="15" customHeight="1">
      <c r="B13" s="259" t="s">
        <v>949</v>
      </c>
      <c r="C13" s="504" t="s">
        <v>655</v>
      </c>
      <c r="D13" s="504"/>
      <c r="E13" s="504"/>
      <c r="F13" s="504"/>
      <c r="G13" s="260">
        <v>0</v>
      </c>
      <c r="H13" s="260">
        <v>0</v>
      </c>
      <c r="I13" s="505">
        <v>0</v>
      </c>
      <c r="J13" s="505"/>
      <c r="K13" s="260">
        <v>0</v>
      </c>
      <c r="L13" s="260">
        <v>0</v>
      </c>
      <c r="M13" s="260">
        <v>770.15</v>
      </c>
      <c r="N13" s="260">
        <v>0</v>
      </c>
      <c r="O13" s="505">
        <v>770.15</v>
      </c>
      <c r="P13" s="505"/>
      <c r="Q13" s="505"/>
      <c r="R13" s="260">
        <v>3948439.58</v>
      </c>
      <c r="S13" s="260">
        <v>3949209.73</v>
      </c>
      <c r="T13" s="260">
        <v>-3949209.73</v>
      </c>
      <c r="U13" s="262">
        <f>S13-S14-S15-S16-S17-S18-S19-S20-S21-S22-S23-S24-S25-S26-S27-S28-S29-S30</f>
        <v>2.1100277081131935E-10</v>
      </c>
    </row>
    <row r="14" spans="2:21" ht="15" customHeight="1">
      <c r="B14" s="267" t="s">
        <v>950</v>
      </c>
      <c r="C14" s="508" t="s">
        <v>656</v>
      </c>
      <c r="D14" s="508"/>
      <c r="E14" s="508"/>
      <c r="F14" s="508"/>
      <c r="G14" s="268">
        <v>0</v>
      </c>
      <c r="H14" s="268">
        <v>0</v>
      </c>
      <c r="I14" s="509">
        <v>0</v>
      </c>
      <c r="J14" s="509"/>
      <c r="K14" s="268">
        <v>0</v>
      </c>
      <c r="L14" s="268">
        <v>0</v>
      </c>
      <c r="M14" s="268">
        <v>0</v>
      </c>
      <c r="N14" s="268">
        <v>0</v>
      </c>
      <c r="O14" s="509">
        <v>0</v>
      </c>
      <c r="P14" s="509"/>
      <c r="Q14" s="509"/>
      <c r="R14" s="268">
        <v>341704.32</v>
      </c>
      <c r="S14" s="268">
        <v>341704.32</v>
      </c>
      <c r="T14" s="268">
        <v>-341704.32</v>
      </c>
      <c r="U14" s="270">
        <f>S14-'Memória de Cálculo'!E212-'Memória de Cálculo'!E213</f>
        <v>0</v>
      </c>
    </row>
    <row r="15" spans="2:21" ht="15" customHeight="1">
      <c r="B15" s="267" t="s">
        <v>951</v>
      </c>
      <c r="C15" s="508" t="s">
        <v>657</v>
      </c>
      <c r="D15" s="508"/>
      <c r="E15" s="508"/>
      <c r="F15" s="508"/>
      <c r="G15" s="268">
        <v>0</v>
      </c>
      <c r="H15" s="268">
        <v>0</v>
      </c>
      <c r="I15" s="509">
        <v>0</v>
      </c>
      <c r="J15" s="509"/>
      <c r="K15" s="268">
        <v>0</v>
      </c>
      <c r="L15" s="268">
        <v>0</v>
      </c>
      <c r="M15" s="268">
        <v>0</v>
      </c>
      <c r="N15" s="268">
        <v>0</v>
      </c>
      <c r="O15" s="509">
        <v>0</v>
      </c>
      <c r="P15" s="509"/>
      <c r="Q15" s="509"/>
      <c r="R15" s="268">
        <v>38859.44</v>
      </c>
      <c r="S15" s="268">
        <v>38859.44</v>
      </c>
      <c r="T15" s="268">
        <v>-38859.44</v>
      </c>
      <c r="U15" s="270">
        <f>S15-'Memória de Cálculo'!E241-'Memória de Cálculo'!E242</f>
        <v>0</v>
      </c>
    </row>
    <row r="16" spans="2:21" ht="15" customHeight="1">
      <c r="B16" s="267" t="s">
        <v>952</v>
      </c>
      <c r="C16" s="508" t="s">
        <v>658</v>
      </c>
      <c r="D16" s="508"/>
      <c r="E16" s="508"/>
      <c r="F16" s="508"/>
      <c r="G16" s="268">
        <v>0</v>
      </c>
      <c r="H16" s="268">
        <v>0</v>
      </c>
      <c r="I16" s="509">
        <v>0</v>
      </c>
      <c r="J16" s="509"/>
      <c r="K16" s="268">
        <v>0</v>
      </c>
      <c r="L16" s="268">
        <v>0</v>
      </c>
      <c r="M16" s="268">
        <v>0</v>
      </c>
      <c r="N16" s="268">
        <v>0</v>
      </c>
      <c r="O16" s="509">
        <v>0</v>
      </c>
      <c r="P16" s="509"/>
      <c r="Q16" s="509"/>
      <c r="R16" s="268">
        <v>138501.19</v>
      </c>
      <c r="S16" s="268">
        <v>138501.19</v>
      </c>
      <c r="T16" s="268">
        <v>-138501.19</v>
      </c>
      <c r="U16" s="270">
        <f>S16-'Memória de Cálculo'!E269-'Memória de Cálculo'!E270</f>
        <v>0</v>
      </c>
    </row>
    <row r="17" spans="2:21" ht="15" customHeight="1">
      <c r="B17" s="267" t="s">
        <v>953</v>
      </c>
      <c r="C17" s="508" t="s">
        <v>659</v>
      </c>
      <c r="D17" s="508"/>
      <c r="E17" s="508"/>
      <c r="F17" s="508"/>
      <c r="G17" s="268">
        <v>0</v>
      </c>
      <c r="H17" s="268">
        <v>0</v>
      </c>
      <c r="I17" s="509">
        <v>0</v>
      </c>
      <c r="J17" s="509"/>
      <c r="K17" s="268">
        <v>0</v>
      </c>
      <c r="L17" s="268">
        <v>0</v>
      </c>
      <c r="M17" s="268">
        <v>0</v>
      </c>
      <c r="N17" s="268">
        <v>0</v>
      </c>
      <c r="O17" s="509">
        <v>0</v>
      </c>
      <c r="P17" s="509"/>
      <c r="Q17" s="509"/>
      <c r="R17" s="268">
        <v>998</v>
      </c>
      <c r="S17" s="268">
        <v>998</v>
      </c>
      <c r="T17" s="268">
        <v>-998</v>
      </c>
      <c r="U17" s="270">
        <f>S17-'Memória de Cálculo'!E290</f>
        <v>0</v>
      </c>
    </row>
    <row r="18" spans="2:21" ht="15" customHeight="1">
      <c r="B18" s="267" t="s">
        <v>954</v>
      </c>
      <c r="C18" s="508" t="s">
        <v>660</v>
      </c>
      <c r="D18" s="508"/>
      <c r="E18" s="508"/>
      <c r="F18" s="508"/>
      <c r="G18" s="268">
        <v>0</v>
      </c>
      <c r="H18" s="268">
        <v>0</v>
      </c>
      <c r="I18" s="509">
        <v>0</v>
      </c>
      <c r="J18" s="509"/>
      <c r="K18" s="268">
        <v>0</v>
      </c>
      <c r="L18" s="268">
        <v>0</v>
      </c>
      <c r="M18" s="268">
        <v>0</v>
      </c>
      <c r="N18" s="268">
        <v>0</v>
      </c>
      <c r="O18" s="509">
        <v>0</v>
      </c>
      <c r="P18" s="509"/>
      <c r="Q18" s="509"/>
      <c r="R18" s="268">
        <v>1225223.62</v>
      </c>
      <c r="S18" s="268">
        <v>1225223.62</v>
      </c>
      <c r="T18" s="268">
        <v>-1225223.62</v>
      </c>
      <c r="U18" s="270">
        <f>S18-'Memória de Cálculo'!E312-'Memória de Cálculo'!E313</f>
        <v>0</v>
      </c>
    </row>
    <row r="19" spans="2:21" ht="15" customHeight="1">
      <c r="B19" s="267" t="s">
        <v>955</v>
      </c>
      <c r="C19" s="508" t="s">
        <v>661</v>
      </c>
      <c r="D19" s="508"/>
      <c r="E19" s="508"/>
      <c r="F19" s="508"/>
      <c r="G19" s="268">
        <v>0</v>
      </c>
      <c r="H19" s="268">
        <v>0</v>
      </c>
      <c r="I19" s="509">
        <v>0</v>
      </c>
      <c r="J19" s="509"/>
      <c r="K19" s="268">
        <v>0</v>
      </c>
      <c r="L19" s="268">
        <v>0</v>
      </c>
      <c r="M19" s="268">
        <v>0</v>
      </c>
      <c r="N19" s="268">
        <v>0</v>
      </c>
      <c r="O19" s="509">
        <v>0</v>
      </c>
      <c r="P19" s="509"/>
      <c r="Q19" s="509"/>
      <c r="R19" s="268">
        <v>803416.9</v>
      </c>
      <c r="S19" s="268">
        <v>803416.9</v>
      </c>
      <c r="T19" s="268">
        <v>-803416.9</v>
      </c>
      <c r="U19" s="270">
        <f>S19-'Memória de Cálculo'!E342-'Memória de Cálculo'!E343</f>
        <v>0</v>
      </c>
    </row>
    <row r="20" spans="2:21" ht="15" customHeight="1">
      <c r="B20" s="267" t="s">
        <v>956</v>
      </c>
      <c r="C20" s="508" t="s">
        <v>662</v>
      </c>
      <c r="D20" s="508"/>
      <c r="E20" s="508"/>
      <c r="F20" s="508"/>
      <c r="G20" s="268">
        <v>0</v>
      </c>
      <c r="H20" s="268">
        <v>0</v>
      </c>
      <c r="I20" s="509">
        <v>0</v>
      </c>
      <c r="J20" s="509"/>
      <c r="K20" s="268">
        <v>0</v>
      </c>
      <c r="L20" s="268">
        <v>0</v>
      </c>
      <c r="M20" s="268">
        <v>0</v>
      </c>
      <c r="N20" s="268">
        <v>0</v>
      </c>
      <c r="O20" s="509">
        <v>0</v>
      </c>
      <c r="P20" s="509"/>
      <c r="Q20" s="509"/>
      <c r="R20" s="268">
        <v>820129.41</v>
      </c>
      <c r="S20" s="268">
        <v>820129.41</v>
      </c>
      <c r="T20" s="268">
        <v>-820129.41</v>
      </c>
      <c r="U20" s="270">
        <f>S20-'Memória de Cálculo'!E365</f>
        <v>0</v>
      </c>
    </row>
    <row r="21" spans="2:21" ht="15" customHeight="1">
      <c r="B21" s="267" t="s">
        <v>957</v>
      </c>
      <c r="C21" s="508" t="s">
        <v>663</v>
      </c>
      <c r="D21" s="508"/>
      <c r="E21" s="508"/>
      <c r="F21" s="508"/>
      <c r="G21" s="268">
        <v>0</v>
      </c>
      <c r="H21" s="268">
        <v>0</v>
      </c>
      <c r="I21" s="509">
        <v>0</v>
      </c>
      <c r="J21" s="509"/>
      <c r="K21" s="268">
        <v>0</v>
      </c>
      <c r="L21" s="268">
        <v>0</v>
      </c>
      <c r="M21" s="268">
        <v>0</v>
      </c>
      <c r="N21" s="268">
        <v>0</v>
      </c>
      <c r="O21" s="509">
        <v>0</v>
      </c>
      <c r="P21" s="509"/>
      <c r="Q21" s="509"/>
      <c r="R21" s="268">
        <v>234075.86</v>
      </c>
      <c r="S21" s="268">
        <v>234075.86</v>
      </c>
      <c r="T21" s="268">
        <v>-234075.86</v>
      </c>
      <c r="U21" s="270">
        <f>S21-'Memória de Cálculo'!E389-'Memória de Cálculo'!E390</f>
        <v>0</v>
      </c>
    </row>
    <row r="22" spans="2:21" ht="15" customHeight="1">
      <c r="B22" s="267" t="s">
        <v>958</v>
      </c>
      <c r="C22" s="508" t="s">
        <v>664</v>
      </c>
      <c r="D22" s="508"/>
      <c r="E22" s="508"/>
      <c r="F22" s="508"/>
      <c r="G22" s="268">
        <v>0</v>
      </c>
      <c r="H22" s="268">
        <v>0</v>
      </c>
      <c r="I22" s="509">
        <v>0</v>
      </c>
      <c r="J22" s="509"/>
      <c r="K22" s="268">
        <v>0</v>
      </c>
      <c r="L22" s="268">
        <v>0</v>
      </c>
      <c r="M22" s="268">
        <v>0</v>
      </c>
      <c r="N22" s="268">
        <v>0</v>
      </c>
      <c r="O22" s="509">
        <v>0</v>
      </c>
      <c r="P22" s="509"/>
      <c r="Q22" s="509"/>
      <c r="R22" s="268">
        <v>27892.56</v>
      </c>
      <c r="S22" s="268">
        <v>27892.56</v>
      </c>
      <c r="T22" s="268">
        <v>-27892.56</v>
      </c>
      <c r="U22" s="270">
        <f>S22-'Memória de Cálculo'!E417-'Memória de Cálculo'!E418</f>
        <v>0</v>
      </c>
    </row>
    <row r="23" spans="2:21" ht="15" customHeight="1">
      <c r="B23" s="267" t="s">
        <v>959</v>
      </c>
      <c r="C23" s="508" t="s">
        <v>665</v>
      </c>
      <c r="D23" s="508"/>
      <c r="E23" s="508"/>
      <c r="F23" s="508"/>
      <c r="G23" s="268">
        <v>0</v>
      </c>
      <c r="H23" s="268">
        <v>0</v>
      </c>
      <c r="I23" s="509">
        <v>0</v>
      </c>
      <c r="J23" s="509"/>
      <c r="K23" s="268">
        <v>0</v>
      </c>
      <c r="L23" s="268">
        <v>0</v>
      </c>
      <c r="M23" s="268">
        <v>0</v>
      </c>
      <c r="N23" s="268">
        <v>0</v>
      </c>
      <c r="O23" s="509">
        <v>0</v>
      </c>
      <c r="P23" s="509"/>
      <c r="Q23" s="509"/>
      <c r="R23" s="268">
        <v>1579.28</v>
      </c>
      <c r="S23" s="268">
        <v>1579.28</v>
      </c>
      <c r="T23" s="268">
        <v>-1579.28</v>
      </c>
      <c r="U23" s="270">
        <f>S23-'Memória de Cálculo'!E448-'Memória de Cálculo'!E449</f>
        <v>0</v>
      </c>
    </row>
    <row r="24" spans="2:21" ht="15" customHeight="1">
      <c r="B24" s="267" t="s">
        <v>962</v>
      </c>
      <c r="C24" s="508" t="s">
        <v>666</v>
      </c>
      <c r="D24" s="508"/>
      <c r="E24" s="508"/>
      <c r="F24" s="508"/>
      <c r="G24" s="268">
        <v>0</v>
      </c>
      <c r="H24" s="268">
        <v>0</v>
      </c>
      <c r="I24" s="509">
        <v>0</v>
      </c>
      <c r="J24" s="509"/>
      <c r="K24" s="268">
        <v>0</v>
      </c>
      <c r="L24" s="268">
        <v>0</v>
      </c>
      <c r="M24" s="268">
        <v>770.15</v>
      </c>
      <c r="N24" s="268">
        <v>0</v>
      </c>
      <c r="O24" s="509">
        <v>770.15</v>
      </c>
      <c r="P24" s="509"/>
      <c r="Q24" s="509"/>
      <c r="R24" s="268">
        <v>69028.03</v>
      </c>
      <c r="S24" s="268">
        <v>69798.18</v>
      </c>
      <c r="T24" s="268">
        <v>-69798.18</v>
      </c>
      <c r="U24" s="270">
        <f>S24-'Memória de Cálculo'!E479-'Memória de Cálculo'!E480</f>
        <v>0</v>
      </c>
    </row>
    <row r="25" spans="2:21" ht="15" customHeight="1">
      <c r="B25" s="267" t="s">
        <v>963</v>
      </c>
      <c r="C25" s="508" t="s">
        <v>667</v>
      </c>
      <c r="D25" s="508"/>
      <c r="E25" s="508"/>
      <c r="F25" s="508"/>
      <c r="G25" s="268">
        <v>0</v>
      </c>
      <c r="H25" s="268">
        <v>0</v>
      </c>
      <c r="I25" s="509">
        <v>0</v>
      </c>
      <c r="J25" s="509"/>
      <c r="K25" s="268">
        <v>0</v>
      </c>
      <c r="L25" s="268">
        <v>0</v>
      </c>
      <c r="M25" s="268">
        <v>0</v>
      </c>
      <c r="N25" s="268">
        <v>0</v>
      </c>
      <c r="O25" s="509">
        <v>0</v>
      </c>
      <c r="P25" s="509"/>
      <c r="Q25" s="509"/>
      <c r="R25" s="268">
        <v>7391.56</v>
      </c>
      <c r="S25" s="268">
        <v>7391.56</v>
      </c>
      <c r="T25" s="268">
        <v>-7391.56</v>
      </c>
      <c r="U25" s="270">
        <f>S25-'Memória de Cálculo'!E502</f>
        <v>0</v>
      </c>
    </row>
    <row r="26" spans="2:21" ht="15" customHeight="1">
      <c r="B26" s="267" t="s">
        <v>964</v>
      </c>
      <c r="C26" s="508" t="s">
        <v>668</v>
      </c>
      <c r="D26" s="508"/>
      <c r="E26" s="508"/>
      <c r="F26" s="508"/>
      <c r="G26" s="268">
        <v>0</v>
      </c>
      <c r="H26" s="268">
        <v>0</v>
      </c>
      <c r="I26" s="509">
        <v>0</v>
      </c>
      <c r="J26" s="509"/>
      <c r="K26" s="268">
        <v>0</v>
      </c>
      <c r="L26" s="268">
        <v>0</v>
      </c>
      <c r="M26" s="268">
        <v>0</v>
      </c>
      <c r="N26" s="268">
        <v>0</v>
      </c>
      <c r="O26" s="509">
        <v>0</v>
      </c>
      <c r="P26" s="509"/>
      <c r="Q26" s="509"/>
      <c r="R26" s="268">
        <v>148059.62</v>
      </c>
      <c r="S26" s="268">
        <v>148059.62</v>
      </c>
      <c r="T26" s="268">
        <v>-148059.62</v>
      </c>
      <c r="U26" s="270">
        <f>S26-'Memória de Cálculo'!E525-'Memória de Cálculo'!E526</f>
        <v>0</v>
      </c>
    </row>
    <row r="27" spans="2:21" ht="15" customHeight="1">
      <c r="B27" s="267" t="s">
        <v>965</v>
      </c>
      <c r="C27" s="508" t="s">
        <v>669</v>
      </c>
      <c r="D27" s="508"/>
      <c r="E27" s="508"/>
      <c r="F27" s="508"/>
      <c r="G27" s="268">
        <v>0</v>
      </c>
      <c r="H27" s="268">
        <v>0</v>
      </c>
      <c r="I27" s="509">
        <v>0</v>
      </c>
      <c r="J27" s="509"/>
      <c r="K27" s="268">
        <v>0</v>
      </c>
      <c r="L27" s="268">
        <v>0</v>
      </c>
      <c r="M27" s="268">
        <v>0</v>
      </c>
      <c r="N27" s="268">
        <v>0</v>
      </c>
      <c r="O27" s="509">
        <v>0</v>
      </c>
      <c r="P27" s="509"/>
      <c r="Q27" s="509"/>
      <c r="R27" s="268">
        <v>89.33</v>
      </c>
      <c r="S27" s="268">
        <v>89.33</v>
      </c>
      <c r="T27" s="268">
        <v>-89.33</v>
      </c>
      <c r="U27" s="270">
        <f>S27-'Memória de Cálculo'!E548</f>
        <v>0</v>
      </c>
    </row>
    <row r="28" spans="2:21" ht="15" customHeight="1">
      <c r="B28" s="267" t="s">
        <v>966</v>
      </c>
      <c r="C28" s="508" t="s">
        <v>670</v>
      </c>
      <c r="D28" s="508"/>
      <c r="E28" s="508"/>
      <c r="F28" s="508"/>
      <c r="G28" s="268">
        <v>0</v>
      </c>
      <c r="H28" s="268">
        <v>0</v>
      </c>
      <c r="I28" s="509">
        <v>0</v>
      </c>
      <c r="J28" s="509"/>
      <c r="K28" s="268">
        <v>0</v>
      </c>
      <c r="L28" s="268">
        <v>0</v>
      </c>
      <c r="M28" s="268">
        <v>0</v>
      </c>
      <c r="N28" s="268">
        <v>0</v>
      </c>
      <c r="O28" s="509">
        <v>0</v>
      </c>
      <c r="P28" s="509"/>
      <c r="Q28" s="509"/>
      <c r="R28" s="268">
        <v>3760.62</v>
      </c>
      <c r="S28" s="268">
        <v>3760.62</v>
      </c>
      <c r="T28" s="268">
        <v>-3760.62</v>
      </c>
      <c r="U28" s="270">
        <f>S28-'Memória de Cálculo'!E579-'Memória de Cálculo'!E580</f>
        <v>0</v>
      </c>
    </row>
    <row r="29" spans="2:21" ht="15" customHeight="1">
      <c r="B29" s="267" t="s">
        <v>967</v>
      </c>
      <c r="C29" s="508" t="s">
        <v>671</v>
      </c>
      <c r="D29" s="508"/>
      <c r="E29" s="508"/>
      <c r="F29" s="508"/>
      <c r="G29" s="268">
        <v>0</v>
      </c>
      <c r="H29" s="268">
        <v>0</v>
      </c>
      <c r="I29" s="509">
        <v>0</v>
      </c>
      <c r="J29" s="509"/>
      <c r="K29" s="268">
        <v>0</v>
      </c>
      <c r="L29" s="268">
        <v>0</v>
      </c>
      <c r="M29" s="268">
        <v>0</v>
      </c>
      <c r="N29" s="268">
        <v>0</v>
      </c>
      <c r="O29" s="509">
        <v>0</v>
      </c>
      <c r="P29" s="509"/>
      <c r="Q29" s="509"/>
      <c r="R29" s="268">
        <v>44641.18</v>
      </c>
      <c r="S29" s="268">
        <v>44641.18</v>
      </c>
      <c r="T29" s="268">
        <v>-44641.18</v>
      </c>
      <c r="U29" s="270">
        <f>S29-'Memória de Cálculo'!E596</f>
        <v>0</v>
      </c>
    </row>
    <row r="30" spans="2:21" ht="15" customHeight="1">
      <c r="B30" s="267" t="s">
        <v>1011</v>
      </c>
      <c r="C30" s="508" t="s">
        <v>1012</v>
      </c>
      <c r="D30" s="508"/>
      <c r="E30" s="508"/>
      <c r="F30" s="508"/>
      <c r="G30" s="268">
        <v>0</v>
      </c>
      <c r="H30" s="268">
        <v>0</v>
      </c>
      <c r="I30" s="509">
        <v>0</v>
      </c>
      <c r="J30" s="509"/>
      <c r="K30" s="268">
        <v>0</v>
      </c>
      <c r="L30" s="268">
        <v>0</v>
      </c>
      <c r="M30" s="268">
        <v>0</v>
      </c>
      <c r="N30" s="268">
        <v>0</v>
      </c>
      <c r="O30" s="509">
        <v>0</v>
      </c>
      <c r="P30" s="509"/>
      <c r="Q30" s="509"/>
      <c r="R30" s="268">
        <v>43088.66</v>
      </c>
      <c r="S30" s="268">
        <v>43088.66</v>
      </c>
      <c r="T30" s="268">
        <v>-43088.66</v>
      </c>
      <c r="U30" s="270">
        <f>S30-'Memória de Cálculo'!E613</f>
        <v>0</v>
      </c>
    </row>
    <row r="31" spans="2:21" ht="15" customHeight="1">
      <c r="B31" s="259" t="s">
        <v>968</v>
      </c>
      <c r="C31" s="504" t="s">
        <v>672</v>
      </c>
      <c r="D31" s="504"/>
      <c r="E31" s="504"/>
      <c r="F31" s="504"/>
      <c r="G31" s="260">
        <v>0</v>
      </c>
      <c r="H31" s="260">
        <v>0</v>
      </c>
      <c r="I31" s="505">
        <v>0</v>
      </c>
      <c r="J31" s="505"/>
      <c r="K31" s="260">
        <v>0</v>
      </c>
      <c r="L31" s="260">
        <v>0</v>
      </c>
      <c r="M31" s="260">
        <v>-1670.68</v>
      </c>
      <c r="N31" s="260">
        <v>0</v>
      </c>
      <c r="O31" s="505">
        <v>-1670.68</v>
      </c>
      <c r="P31" s="505"/>
      <c r="Q31" s="505"/>
      <c r="R31" s="260">
        <v>195964.94</v>
      </c>
      <c r="S31" s="260">
        <v>194294.26</v>
      </c>
      <c r="T31" s="260">
        <v>-194294.26</v>
      </c>
      <c r="U31" s="262">
        <f>S31-S32-S33-S34-S35-S36</f>
        <v>0</v>
      </c>
    </row>
    <row r="32" spans="2:21" ht="15" customHeight="1">
      <c r="B32" s="267" t="s">
        <v>969</v>
      </c>
      <c r="C32" s="508" t="s">
        <v>673</v>
      </c>
      <c r="D32" s="508"/>
      <c r="E32" s="508"/>
      <c r="F32" s="508"/>
      <c r="G32" s="268">
        <v>0</v>
      </c>
      <c r="H32" s="268">
        <v>0</v>
      </c>
      <c r="I32" s="509">
        <v>0</v>
      </c>
      <c r="J32" s="509"/>
      <c r="K32" s="268">
        <v>0</v>
      </c>
      <c r="L32" s="268">
        <v>0</v>
      </c>
      <c r="M32" s="268">
        <v>-0.01</v>
      </c>
      <c r="N32" s="268">
        <v>0</v>
      </c>
      <c r="O32" s="509">
        <v>-0.01</v>
      </c>
      <c r="P32" s="509"/>
      <c r="Q32" s="509"/>
      <c r="R32" s="268">
        <v>1074.58</v>
      </c>
      <c r="S32" s="268">
        <v>1074.57</v>
      </c>
      <c r="T32" s="268">
        <v>-1074.57</v>
      </c>
      <c r="U32" s="270">
        <f>S32-'Memória de Cálculo'!E630+'Memória de Cálculo'!F629+'Memória de Cálculo'!F629</f>
        <v>1.81903103690928E-14</v>
      </c>
    </row>
    <row r="33" spans="2:21" ht="15" customHeight="1">
      <c r="B33" s="267" t="s">
        <v>970</v>
      </c>
      <c r="C33" s="508" t="s">
        <v>674</v>
      </c>
      <c r="D33" s="508"/>
      <c r="E33" s="508"/>
      <c r="F33" s="508"/>
      <c r="G33" s="268">
        <v>0</v>
      </c>
      <c r="H33" s="268">
        <v>0</v>
      </c>
      <c r="I33" s="509">
        <v>0</v>
      </c>
      <c r="J33" s="509"/>
      <c r="K33" s="268">
        <v>0</v>
      </c>
      <c r="L33" s="268">
        <v>0</v>
      </c>
      <c r="M33" s="268">
        <v>-1670.67</v>
      </c>
      <c r="N33" s="268">
        <v>0</v>
      </c>
      <c r="O33" s="509">
        <v>-1670.67</v>
      </c>
      <c r="P33" s="509"/>
      <c r="Q33" s="509"/>
      <c r="R33" s="268">
        <v>146708.13</v>
      </c>
      <c r="S33" s="268">
        <v>145037.46</v>
      </c>
      <c r="T33" s="268">
        <v>-145037.46</v>
      </c>
      <c r="U33" s="270">
        <f>'DPE - Agosto 2021'!S33-'Memória de Cálculo'!E649-'Memória de Cálculo'!E650</f>
        <v>0</v>
      </c>
    </row>
    <row r="34" spans="2:21" ht="15" customHeight="1">
      <c r="B34" s="267" t="s">
        <v>971</v>
      </c>
      <c r="C34" s="508" t="s">
        <v>972</v>
      </c>
      <c r="D34" s="508"/>
      <c r="E34" s="508"/>
      <c r="F34" s="508"/>
      <c r="G34" s="268">
        <v>0</v>
      </c>
      <c r="H34" s="268">
        <v>0</v>
      </c>
      <c r="I34" s="509">
        <v>0</v>
      </c>
      <c r="J34" s="509"/>
      <c r="K34" s="268">
        <v>0</v>
      </c>
      <c r="L34" s="268">
        <v>0</v>
      </c>
      <c r="M34" s="268">
        <v>0</v>
      </c>
      <c r="N34" s="268">
        <v>0</v>
      </c>
      <c r="O34" s="509">
        <v>0</v>
      </c>
      <c r="P34" s="509"/>
      <c r="Q34" s="509"/>
      <c r="R34" s="268">
        <v>177.05</v>
      </c>
      <c r="S34" s="268">
        <v>177.05</v>
      </c>
      <c r="T34" s="268">
        <v>-177.05</v>
      </c>
      <c r="U34" s="270">
        <f>S34-'Memória de Cálculo'!E668</f>
        <v>0</v>
      </c>
    </row>
    <row r="35" spans="2:21" ht="15" customHeight="1">
      <c r="B35" s="267" t="s">
        <v>973</v>
      </c>
      <c r="C35" s="508" t="s">
        <v>675</v>
      </c>
      <c r="D35" s="508"/>
      <c r="E35" s="508"/>
      <c r="F35" s="508"/>
      <c r="G35" s="268">
        <v>0</v>
      </c>
      <c r="H35" s="268">
        <v>0</v>
      </c>
      <c r="I35" s="509">
        <v>0</v>
      </c>
      <c r="J35" s="509"/>
      <c r="K35" s="268">
        <v>0</v>
      </c>
      <c r="L35" s="268">
        <v>0</v>
      </c>
      <c r="M35" s="268">
        <v>0</v>
      </c>
      <c r="N35" s="268">
        <v>0</v>
      </c>
      <c r="O35" s="509">
        <v>0</v>
      </c>
      <c r="P35" s="509"/>
      <c r="Q35" s="509"/>
      <c r="R35" s="268">
        <v>5236.04</v>
      </c>
      <c r="S35" s="268">
        <v>5236.04</v>
      </c>
      <c r="T35" s="268">
        <v>-5236.04</v>
      </c>
      <c r="U35" s="270">
        <f>S35-'Memória de Cálculo'!E699-'Memória de Cálculo'!E700</f>
        <v>0</v>
      </c>
    </row>
    <row r="36" spans="2:21" ht="15" customHeight="1">
      <c r="B36" s="267" t="s">
        <v>974</v>
      </c>
      <c r="C36" s="508" t="s">
        <v>676</v>
      </c>
      <c r="D36" s="508"/>
      <c r="E36" s="508"/>
      <c r="F36" s="508"/>
      <c r="G36" s="268">
        <v>0</v>
      </c>
      <c r="H36" s="268">
        <v>0</v>
      </c>
      <c r="I36" s="509">
        <v>0</v>
      </c>
      <c r="J36" s="509"/>
      <c r="K36" s="268">
        <v>0</v>
      </c>
      <c r="L36" s="268">
        <v>0</v>
      </c>
      <c r="M36" s="268">
        <v>0</v>
      </c>
      <c r="N36" s="268">
        <v>0</v>
      </c>
      <c r="O36" s="509">
        <v>0</v>
      </c>
      <c r="P36" s="509"/>
      <c r="Q36" s="509"/>
      <c r="R36" s="268">
        <v>42769.14</v>
      </c>
      <c r="S36" s="268">
        <v>42769.14</v>
      </c>
      <c r="T36" s="268">
        <v>-42769.14</v>
      </c>
      <c r="U36" s="270">
        <f>S36-'Memória de Cálculo'!E717</f>
        <v>0</v>
      </c>
    </row>
    <row r="37" spans="2:21" ht="15" customHeight="1">
      <c r="B37" s="259" t="s">
        <v>975</v>
      </c>
      <c r="C37" s="504" t="s">
        <v>677</v>
      </c>
      <c r="D37" s="504"/>
      <c r="E37" s="504"/>
      <c r="F37" s="504"/>
      <c r="G37" s="260">
        <v>0</v>
      </c>
      <c r="H37" s="260">
        <v>0</v>
      </c>
      <c r="I37" s="505">
        <v>0</v>
      </c>
      <c r="J37" s="505"/>
      <c r="K37" s="260">
        <v>0</v>
      </c>
      <c r="L37" s="260">
        <v>0</v>
      </c>
      <c r="M37" s="260">
        <v>0</v>
      </c>
      <c r="N37" s="260">
        <v>0</v>
      </c>
      <c r="O37" s="505">
        <v>0</v>
      </c>
      <c r="P37" s="505"/>
      <c r="Q37" s="505"/>
      <c r="R37" s="260">
        <v>381262.75</v>
      </c>
      <c r="S37" s="260">
        <v>381262.75</v>
      </c>
      <c r="T37" s="260">
        <v>-381262.75</v>
      </c>
      <c r="U37" s="262">
        <f>S37-S38-S39</f>
        <v>0</v>
      </c>
    </row>
    <row r="38" spans="2:21" ht="15" customHeight="1">
      <c r="B38" s="267" t="s">
        <v>976</v>
      </c>
      <c r="C38" s="508" t="s">
        <v>678</v>
      </c>
      <c r="D38" s="508"/>
      <c r="E38" s="508"/>
      <c r="F38" s="508"/>
      <c r="G38" s="268">
        <v>0</v>
      </c>
      <c r="H38" s="268">
        <v>0</v>
      </c>
      <c r="I38" s="509">
        <v>0</v>
      </c>
      <c r="J38" s="509"/>
      <c r="K38" s="268">
        <v>0</v>
      </c>
      <c r="L38" s="268">
        <v>0</v>
      </c>
      <c r="M38" s="268">
        <v>0</v>
      </c>
      <c r="N38" s="268">
        <v>0</v>
      </c>
      <c r="O38" s="509">
        <v>0</v>
      </c>
      <c r="P38" s="509"/>
      <c r="Q38" s="509"/>
      <c r="R38" s="268">
        <v>159500</v>
      </c>
      <c r="S38" s="268">
        <v>159500</v>
      </c>
      <c r="T38" s="268">
        <v>-159500</v>
      </c>
      <c r="U38" s="270">
        <f>S38-'Memória de Cálculo'!E741-'Memória de Cálculo'!E742</f>
        <v>0</v>
      </c>
    </row>
    <row r="39" spans="2:21" ht="15" customHeight="1">
      <c r="B39" s="267" t="s">
        <v>977</v>
      </c>
      <c r="C39" s="508" t="s">
        <v>679</v>
      </c>
      <c r="D39" s="508"/>
      <c r="E39" s="508"/>
      <c r="F39" s="508"/>
      <c r="G39" s="268">
        <v>0</v>
      </c>
      <c r="H39" s="268">
        <v>0</v>
      </c>
      <c r="I39" s="509">
        <v>0</v>
      </c>
      <c r="J39" s="509"/>
      <c r="K39" s="268">
        <v>0</v>
      </c>
      <c r="L39" s="268">
        <v>0</v>
      </c>
      <c r="M39" s="268">
        <v>0</v>
      </c>
      <c r="N39" s="268">
        <v>0</v>
      </c>
      <c r="O39" s="509">
        <v>0</v>
      </c>
      <c r="P39" s="509"/>
      <c r="Q39" s="509"/>
      <c r="R39" s="268">
        <v>221762.75</v>
      </c>
      <c r="S39" s="268">
        <v>221762.75</v>
      </c>
      <c r="T39" s="268">
        <v>-221762.75</v>
      </c>
      <c r="U39" s="270">
        <f>S39-'Memória de Cálculo'!E769-'Memória de Cálculo'!E770</f>
        <v>0</v>
      </c>
    </row>
    <row r="40" spans="2:21" ht="15" customHeight="1">
      <c r="B40" s="259" t="s">
        <v>684</v>
      </c>
      <c r="C40" s="504" t="s">
        <v>680</v>
      </c>
      <c r="D40" s="504"/>
      <c r="E40" s="504"/>
      <c r="F40" s="504"/>
      <c r="G40" s="260">
        <v>0</v>
      </c>
      <c r="H40" s="260">
        <v>0</v>
      </c>
      <c r="I40" s="505">
        <v>0</v>
      </c>
      <c r="J40" s="505"/>
      <c r="K40" s="260">
        <v>0</v>
      </c>
      <c r="L40" s="260">
        <v>0</v>
      </c>
      <c r="M40" s="260">
        <v>0</v>
      </c>
      <c r="N40" s="260">
        <v>0</v>
      </c>
      <c r="O40" s="505">
        <v>0</v>
      </c>
      <c r="P40" s="505"/>
      <c r="Q40" s="505"/>
      <c r="R40" s="260">
        <v>916046.62</v>
      </c>
      <c r="S40" s="260">
        <v>916046.62</v>
      </c>
      <c r="T40" s="260">
        <v>-916046.62</v>
      </c>
      <c r="U40" s="262">
        <f>S40-S41</f>
        <v>0</v>
      </c>
    </row>
    <row r="41" spans="2:21" ht="15" customHeight="1">
      <c r="B41" s="267" t="s">
        <v>686</v>
      </c>
      <c r="C41" s="508" t="s">
        <v>681</v>
      </c>
      <c r="D41" s="508"/>
      <c r="E41" s="508"/>
      <c r="F41" s="508"/>
      <c r="G41" s="268">
        <v>0</v>
      </c>
      <c r="H41" s="268">
        <v>0</v>
      </c>
      <c r="I41" s="509">
        <v>0</v>
      </c>
      <c r="J41" s="509"/>
      <c r="K41" s="268">
        <v>0</v>
      </c>
      <c r="L41" s="268">
        <v>0</v>
      </c>
      <c r="M41" s="268">
        <v>0</v>
      </c>
      <c r="N41" s="268">
        <v>0</v>
      </c>
      <c r="O41" s="509">
        <v>0</v>
      </c>
      <c r="P41" s="509"/>
      <c r="Q41" s="509"/>
      <c r="R41" s="268">
        <v>916046.62</v>
      </c>
      <c r="S41" s="268">
        <v>916046.62</v>
      </c>
      <c r="T41" s="268">
        <v>-916046.62</v>
      </c>
      <c r="U41" s="270">
        <f>S41-'Memória de Cálculo'!E820</f>
        <v>0</v>
      </c>
    </row>
    <row r="42" spans="2:21" ht="15" customHeight="1">
      <c r="B42" s="263" t="s">
        <v>687</v>
      </c>
      <c r="C42" s="506" t="s">
        <v>682</v>
      </c>
      <c r="D42" s="506"/>
      <c r="E42" s="506"/>
      <c r="F42" s="506"/>
      <c r="G42" s="264">
        <v>0</v>
      </c>
      <c r="H42" s="264">
        <v>0</v>
      </c>
      <c r="I42" s="507">
        <v>0</v>
      </c>
      <c r="J42" s="507"/>
      <c r="K42" s="264">
        <v>0</v>
      </c>
      <c r="L42" s="264">
        <v>0</v>
      </c>
      <c r="M42" s="264">
        <v>0</v>
      </c>
      <c r="N42" s="264">
        <v>0</v>
      </c>
      <c r="O42" s="507">
        <v>0</v>
      </c>
      <c r="P42" s="507"/>
      <c r="Q42" s="507"/>
      <c r="R42" s="264">
        <v>511240.38</v>
      </c>
      <c r="S42" s="264">
        <v>511240.38</v>
      </c>
      <c r="T42" s="264">
        <v>-511240.38</v>
      </c>
      <c r="U42" s="279"/>
    </row>
    <row r="43" spans="2:21" ht="15" customHeight="1">
      <c r="B43" s="259" t="s">
        <v>689</v>
      </c>
      <c r="C43" s="504" t="s">
        <v>672</v>
      </c>
      <c r="D43" s="504"/>
      <c r="E43" s="504"/>
      <c r="F43" s="504"/>
      <c r="G43" s="260">
        <v>0</v>
      </c>
      <c r="H43" s="260">
        <v>0</v>
      </c>
      <c r="I43" s="505">
        <v>0</v>
      </c>
      <c r="J43" s="505"/>
      <c r="K43" s="260">
        <v>0</v>
      </c>
      <c r="L43" s="260">
        <v>0</v>
      </c>
      <c r="M43" s="260">
        <v>0</v>
      </c>
      <c r="N43" s="260">
        <v>0</v>
      </c>
      <c r="O43" s="505">
        <v>0</v>
      </c>
      <c r="P43" s="505"/>
      <c r="Q43" s="505"/>
      <c r="R43" s="260">
        <v>511240.38</v>
      </c>
      <c r="S43" s="260">
        <v>511240.38</v>
      </c>
      <c r="T43" s="260">
        <v>-511240.38</v>
      </c>
      <c r="U43" s="262">
        <f>S43-S44-S45</f>
        <v>0</v>
      </c>
    </row>
    <row r="44" spans="2:21" ht="15" customHeight="1">
      <c r="B44" s="267" t="s">
        <v>691</v>
      </c>
      <c r="C44" s="508" t="s">
        <v>683</v>
      </c>
      <c r="D44" s="508"/>
      <c r="E44" s="508"/>
      <c r="F44" s="508"/>
      <c r="G44" s="268">
        <v>0</v>
      </c>
      <c r="H44" s="268">
        <v>0</v>
      </c>
      <c r="I44" s="509">
        <v>0</v>
      </c>
      <c r="J44" s="509"/>
      <c r="K44" s="268">
        <v>0</v>
      </c>
      <c r="L44" s="268">
        <v>0</v>
      </c>
      <c r="M44" s="268">
        <v>0</v>
      </c>
      <c r="N44" s="268">
        <v>0</v>
      </c>
      <c r="O44" s="509">
        <v>0</v>
      </c>
      <c r="P44" s="509"/>
      <c r="Q44" s="509"/>
      <c r="R44" s="268">
        <v>468151.72</v>
      </c>
      <c r="S44" s="268">
        <v>468151.72</v>
      </c>
      <c r="T44" s="268">
        <v>-468151.72</v>
      </c>
      <c r="U44" s="270">
        <f>S44-'Memória de Cálculo'!E844-'Memória de Cálculo'!E845</f>
        <v>0</v>
      </c>
    </row>
    <row r="45" spans="2:21" ht="15.75" customHeight="1">
      <c r="B45" s="306" t="s">
        <v>1013</v>
      </c>
      <c r="C45" s="536" t="s">
        <v>1014</v>
      </c>
      <c r="D45" s="536"/>
      <c r="E45" s="536"/>
      <c r="F45" s="536"/>
      <c r="G45" s="307">
        <v>0</v>
      </c>
      <c r="H45" s="307">
        <v>0</v>
      </c>
      <c r="I45" s="537">
        <v>0</v>
      </c>
      <c r="J45" s="537"/>
      <c r="K45" s="307">
        <v>0</v>
      </c>
      <c r="L45" s="307">
        <v>0</v>
      </c>
      <c r="M45" s="307">
        <v>0</v>
      </c>
      <c r="N45" s="307">
        <v>0</v>
      </c>
      <c r="O45" s="537">
        <v>0</v>
      </c>
      <c r="P45" s="537"/>
      <c r="Q45" s="537"/>
      <c r="R45" s="307">
        <v>43088.66</v>
      </c>
      <c r="S45" s="307">
        <v>43088.66</v>
      </c>
      <c r="T45" s="307">
        <v>-43088.66</v>
      </c>
      <c r="U45" s="308">
        <f>S45-'Memória de Cálculo'!E865</f>
        <v>0</v>
      </c>
    </row>
    <row r="46" spans="2:21" ht="15" customHeight="1" hidden="1">
      <c r="B46" s="255" t="s">
        <v>978</v>
      </c>
      <c r="C46" s="502" t="s">
        <v>685</v>
      </c>
      <c r="D46" s="502"/>
      <c r="E46" s="502"/>
      <c r="F46" s="502"/>
      <c r="G46" s="256">
        <v>16264000</v>
      </c>
      <c r="H46" s="256">
        <v>0</v>
      </c>
      <c r="I46" s="503">
        <v>0</v>
      </c>
      <c r="J46" s="503"/>
      <c r="K46" s="256">
        <v>0</v>
      </c>
      <c r="L46" s="256">
        <v>16264000</v>
      </c>
      <c r="M46" s="256">
        <v>-41368.99</v>
      </c>
      <c r="N46" s="256">
        <v>-149553.13</v>
      </c>
      <c r="O46" s="503">
        <v>-190922.12</v>
      </c>
      <c r="P46" s="503"/>
      <c r="Q46" s="503"/>
      <c r="R46" s="256">
        <v>656420.75</v>
      </c>
      <c r="S46" s="256">
        <v>465498.63</v>
      </c>
      <c r="T46" s="256">
        <v>15798501.37</v>
      </c>
      <c r="U46" s="305"/>
    </row>
    <row r="47" spans="2:21" ht="15" customHeight="1" hidden="1">
      <c r="B47" s="263" t="s">
        <v>979</v>
      </c>
      <c r="C47" s="506" t="s">
        <v>654</v>
      </c>
      <c r="D47" s="506"/>
      <c r="E47" s="506"/>
      <c r="F47" s="506"/>
      <c r="G47" s="264">
        <v>0</v>
      </c>
      <c r="H47" s="264">
        <v>0</v>
      </c>
      <c r="I47" s="507">
        <v>0</v>
      </c>
      <c r="J47" s="507"/>
      <c r="K47" s="264">
        <v>0</v>
      </c>
      <c r="L47" s="264">
        <v>0</v>
      </c>
      <c r="M47" s="264">
        <v>-41368.99</v>
      </c>
      <c r="N47" s="264">
        <v>-149553.13</v>
      </c>
      <c r="O47" s="507">
        <v>-190922.12</v>
      </c>
      <c r="P47" s="507"/>
      <c r="Q47" s="507"/>
      <c r="R47" s="264">
        <v>656279.75</v>
      </c>
      <c r="S47" s="264">
        <v>465357.63</v>
      </c>
      <c r="T47" s="264">
        <v>-465357.63</v>
      </c>
      <c r="U47" s="279"/>
    </row>
    <row r="48" spans="2:21" ht="15" customHeight="1" hidden="1">
      <c r="B48" s="263" t="s">
        <v>980</v>
      </c>
      <c r="C48" s="506" t="s">
        <v>692</v>
      </c>
      <c r="D48" s="506"/>
      <c r="E48" s="506"/>
      <c r="F48" s="506"/>
      <c r="G48" s="264">
        <v>0</v>
      </c>
      <c r="H48" s="264">
        <v>0</v>
      </c>
      <c r="I48" s="507">
        <v>0</v>
      </c>
      <c r="J48" s="507"/>
      <c r="K48" s="264">
        <v>0</v>
      </c>
      <c r="L48" s="264">
        <v>0</v>
      </c>
      <c r="M48" s="264">
        <v>-590</v>
      </c>
      <c r="N48" s="264">
        <v>-62098.5</v>
      </c>
      <c r="O48" s="507">
        <v>-62688.5</v>
      </c>
      <c r="P48" s="507"/>
      <c r="Q48" s="507"/>
      <c r="R48" s="264">
        <v>15029.01</v>
      </c>
      <c r="S48" s="264">
        <v>-47659.49</v>
      </c>
      <c r="T48" s="264">
        <v>47659.49</v>
      </c>
      <c r="U48" s="279"/>
    </row>
    <row r="49" spans="2:21" ht="15" customHeight="1" hidden="1">
      <c r="B49" s="263" t="s">
        <v>693</v>
      </c>
      <c r="C49" s="506" t="s">
        <v>694</v>
      </c>
      <c r="D49" s="506"/>
      <c r="E49" s="506"/>
      <c r="F49" s="506"/>
      <c r="G49" s="264">
        <v>0</v>
      </c>
      <c r="H49" s="264">
        <v>0</v>
      </c>
      <c r="I49" s="507">
        <v>0</v>
      </c>
      <c r="J49" s="507"/>
      <c r="K49" s="264">
        <v>0</v>
      </c>
      <c r="L49" s="264">
        <v>0</v>
      </c>
      <c r="M49" s="264">
        <v>0</v>
      </c>
      <c r="N49" s="264">
        <v>-24292.69</v>
      </c>
      <c r="O49" s="507">
        <v>-24292.69</v>
      </c>
      <c r="P49" s="507"/>
      <c r="Q49" s="507"/>
      <c r="R49" s="264">
        <v>2045.6</v>
      </c>
      <c r="S49" s="264">
        <v>-22247.09</v>
      </c>
      <c r="T49" s="264">
        <v>22247.09</v>
      </c>
      <c r="U49" s="279"/>
    </row>
    <row r="50" spans="2:21" ht="15" customHeight="1" hidden="1">
      <c r="B50" s="263" t="s">
        <v>695</v>
      </c>
      <c r="C50" s="506" t="s">
        <v>696</v>
      </c>
      <c r="D50" s="506"/>
      <c r="E50" s="506"/>
      <c r="F50" s="506"/>
      <c r="G50" s="264">
        <v>0</v>
      </c>
      <c r="H50" s="264">
        <v>0</v>
      </c>
      <c r="I50" s="507">
        <v>0</v>
      </c>
      <c r="J50" s="507"/>
      <c r="K50" s="264">
        <v>0</v>
      </c>
      <c r="L50" s="264">
        <v>0</v>
      </c>
      <c r="M50" s="264">
        <v>0</v>
      </c>
      <c r="N50" s="264">
        <v>-3073.27</v>
      </c>
      <c r="O50" s="507">
        <v>-3073.27</v>
      </c>
      <c r="P50" s="507"/>
      <c r="Q50" s="507"/>
      <c r="R50" s="264">
        <v>0</v>
      </c>
      <c r="S50" s="264">
        <v>-3073.27</v>
      </c>
      <c r="T50" s="264">
        <v>3073.27</v>
      </c>
      <c r="U50" s="279"/>
    </row>
    <row r="51" spans="2:21" ht="15" customHeight="1" hidden="1">
      <c r="B51" s="263" t="s">
        <v>697</v>
      </c>
      <c r="C51" s="506" t="s">
        <v>698</v>
      </c>
      <c r="D51" s="506"/>
      <c r="E51" s="506"/>
      <c r="F51" s="506"/>
      <c r="G51" s="264">
        <v>0</v>
      </c>
      <c r="H51" s="264">
        <v>0</v>
      </c>
      <c r="I51" s="507">
        <v>0</v>
      </c>
      <c r="J51" s="507"/>
      <c r="K51" s="264">
        <v>0</v>
      </c>
      <c r="L51" s="264">
        <v>0</v>
      </c>
      <c r="M51" s="264">
        <v>0</v>
      </c>
      <c r="N51" s="264">
        <v>-25996.38</v>
      </c>
      <c r="O51" s="507">
        <v>-25996.38</v>
      </c>
      <c r="P51" s="507"/>
      <c r="Q51" s="507"/>
      <c r="R51" s="264">
        <v>2352.25</v>
      </c>
      <c r="S51" s="264">
        <v>-23644.13</v>
      </c>
      <c r="T51" s="264">
        <v>23644.13</v>
      </c>
      <c r="U51" s="279"/>
    </row>
    <row r="52" spans="2:21" ht="15" customHeight="1" hidden="1">
      <c r="B52" s="263" t="s">
        <v>699</v>
      </c>
      <c r="C52" s="506" t="s">
        <v>700</v>
      </c>
      <c r="D52" s="506"/>
      <c r="E52" s="506"/>
      <c r="F52" s="506"/>
      <c r="G52" s="264">
        <v>0</v>
      </c>
      <c r="H52" s="264">
        <v>0</v>
      </c>
      <c r="I52" s="507">
        <v>0</v>
      </c>
      <c r="J52" s="507"/>
      <c r="K52" s="264">
        <v>0</v>
      </c>
      <c r="L52" s="264">
        <v>0</v>
      </c>
      <c r="M52" s="264">
        <v>0</v>
      </c>
      <c r="N52" s="264">
        <v>574</v>
      </c>
      <c r="O52" s="507">
        <v>574</v>
      </c>
      <c r="P52" s="507"/>
      <c r="Q52" s="507"/>
      <c r="R52" s="264">
        <v>546</v>
      </c>
      <c r="S52" s="264">
        <v>1120</v>
      </c>
      <c r="T52" s="264">
        <v>-1120</v>
      </c>
      <c r="U52" s="279"/>
    </row>
    <row r="53" spans="2:21" ht="15" customHeight="1" hidden="1">
      <c r="B53" s="263" t="s">
        <v>701</v>
      </c>
      <c r="C53" s="506" t="s">
        <v>702</v>
      </c>
      <c r="D53" s="506"/>
      <c r="E53" s="506"/>
      <c r="F53" s="506"/>
      <c r="G53" s="264">
        <v>0</v>
      </c>
      <c r="H53" s="264">
        <v>0</v>
      </c>
      <c r="I53" s="507">
        <v>0</v>
      </c>
      <c r="J53" s="507"/>
      <c r="K53" s="264">
        <v>0</v>
      </c>
      <c r="L53" s="264">
        <v>0</v>
      </c>
      <c r="M53" s="264">
        <v>0</v>
      </c>
      <c r="N53" s="264">
        <v>-7767.46</v>
      </c>
      <c r="O53" s="507">
        <v>-7767.46</v>
      </c>
      <c r="P53" s="507"/>
      <c r="Q53" s="507"/>
      <c r="R53" s="264">
        <v>7767.46</v>
      </c>
      <c r="S53" s="264">
        <v>0</v>
      </c>
      <c r="T53" s="264">
        <v>0</v>
      </c>
      <c r="U53" s="279"/>
    </row>
    <row r="54" spans="2:21" ht="15" customHeight="1" hidden="1">
      <c r="B54" s="263" t="s">
        <v>705</v>
      </c>
      <c r="C54" s="506" t="s">
        <v>706</v>
      </c>
      <c r="D54" s="506"/>
      <c r="E54" s="506"/>
      <c r="F54" s="506"/>
      <c r="G54" s="264">
        <v>0</v>
      </c>
      <c r="H54" s="264">
        <v>0</v>
      </c>
      <c r="I54" s="507">
        <v>0</v>
      </c>
      <c r="J54" s="507"/>
      <c r="K54" s="264">
        <v>0</v>
      </c>
      <c r="L54" s="264">
        <v>0</v>
      </c>
      <c r="M54" s="264">
        <v>250</v>
      </c>
      <c r="N54" s="264">
        <v>-260</v>
      </c>
      <c r="O54" s="507">
        <v>-10</v>
      </c>
      <c r="P54" s="507"/>
      <c r="Q54" s="507"/>
      <c r="R54" s="264">
        <v>610</v>
      </c>
      <c r="S54" s="264">
        <v>600</v>
      </c>
      <c r="T54" s="264">
        <v>-600</v>
      </c>
      <c r="U54" s="279"/>
    </row>
    <row r="55" spans="2:21" ht="15" customHeight="1" hidden="1">
      <c r="B55" s="263" t="s">
        <v>707</v>
      </c>
      <c r="C55" s="506" t="s">
        <v>708</v>
      </c>
      <c r="D55" s="506"/>
      <c r="E55" s="506"/>
      <c r="F55" s="506"/>
      <c r="G55" s="264">
        <v>0</v>
      </c>
      <c r="H55" s="264">
        <v>0</v>
      </c>
      <c r="I55" s="507">
        <v>0</v>
      </c>
      <c r="J55" s="507"/>
      <c r="K55" s="264">
        <v>0</v>
      </c>
      <c r="L55" s="264">
        <v>0</v>
      </c>
      <c r="M55" s="264">
        <v>0</v>
      </c>
      <c r="N55" s="264">
        <v>-1414.7</v>
      </c>
      <c r="O55" s="507">
        <v>-1414.7</v>
      </c>
      <c r="P55" s="507"/>
      <c r="Q55" s="507"/>
      <c r="R55" s="264">
        <v>814.7</v>
      </c>
      <c r="S55" s="264">
        <v>-600</v>
      </c>
      <c r="T55" s="264">
        <v>600</v>
      </c>
      <c r="U55" s="279"/>
    </row>
    <row r="56" spans="2:21" ht="15" customHeight="1" hidden="1">
      <c r="B56" s="263" t="s">
        <v>1001</v>
      </c>
      <c r="C56" s="506" t="s">
        <v>1002</v>
      </c>
      <c r="D56" s="506"/>
      <c r="E56" s="506"/>
      <c r="F56" s="506"/>
      <c r="G56" s="264">
        <v>0</v>
      </c>
      <c r="H56" s="264">
        <v>0</v>
      </c>
      <c r="I56" s="507">
        <v>0</v>
      </c>
      <c r="J56" s="507"/>
      <c r="K56" s="264">
        <v>0</v>
      </c>
      <c r="L56" s="264">
        <v>0</v>
      </c>
      <c r="M56" s="264">
        <v>0</v>
      </c>
      <c r="N56" s="264">
        <v>-53</v>
      </c>
      <c r="O56" s="507">
        <v>-53</v>
      </c>
      <c r="P56" s="507"/>
      <c r="Q56" s="507"/>
      <c r="R56" s="264">
        <v>53</v>
      </c>
      <c r="S56" s="264">
        <v>0</v>
      </c>
      <c r="T56" s="264">
        <v>0</v>
      </c>
      <c r="U56" s="279"/>
    </row>
    <row r="57" spans="2:21" ht="15" customHeight="1" hidden="1">
      <c r="B57" s="263" t="s">
        <v>1093</v>
      </c>
      <c r="C57" s="506" t="s">
        <v>1094</v>
      </c>
      <c r="D57" s="506"/>
      <c r="E57" s="506"/>
      <c r="F57" s="506"/>
      <c r="G57" s="264">
        <v>0</v>
      </c>
      <c r="H57" s="264">
        <v>0</v>
      </c>
      <c r="I57" s="507">
        <v>0</v>
      </c>
      <c r="J57" s="507"/>
      <c r="K57" s="264">
        <v>0</v>
      </c>
      <c r="L57" s="264">
        <v>0</v>
      </c>
      <c r="M57" s="264">
        <v>-840</v>
      </c>
      <c r="N57" s="264">
        <v>185</v>
      </c>
      <c r="O57" s="507">
        <v>-655</v>
      </c>
      <c r="P57" s="507"/>
      <c r="Q57" s="507"/>
      <c r="R57" s="264">
        <v>840</v>
      </c>
      <c r="S57" s="264">
        <v>185</v>
      </c>
      <c r="T57" s="264">
        <v>-185</v>
      </c>
      <c r="U57" s="279"/>
    </row>
    <row r="58" spans="2:21" ht="15" customHeight="1" hidden="1">
      <c r="B58" s="263" t="s">
        <v>713</v>
      </c>
      <c r="C58" s="506" t="s">
        <v>714</v>
      </c>
      <c r="D58" s="506"/>
      <c r="E58" s="506"/>
      <c r="F58" s="506"/>
      <c r="G58" s="264">
        <v>0</v>
      </c>
      <c r="H58" s="264">
        <v>0</v>
      </c>
      <c r="I58" s="507">
        <v>0</v>
      </c>
      <c r="J58" s="507"/>
      <c r="K58" s="264">
        <v>0</v>
      </c>
      <c r="L58" s="264">
        <v>0</v>
      </c>
      <c r="M58" s="264">
        <v>0</v>
      </c>
      <c r="N58" s="264">
        <v>74386.83</v>
      </c>
      <c r="O58" s="507">
        <v>74386.83</v>
      </c>
      <c r="P58" s="507"/>
      <c r="Q58" s="507"/>
      <c r="R58" s="264">
        <v>11661.22</v>
      </c>
      <c r="S58" s="264">
        <v>86048.05</v>
      </c>
      <c r="T58" s="264">
        <v>-86048.05</v>
      </c>
      <c r="U58" s="279"/>
    </row>
    <row r="59" spans="2:21" ht="15" customHeight="1" hidden="1">
      <c r="B59" s="263" t="s">
        <v>715</v>
      </c>
      <c r="C59" s="506" t="s">
        <v>716</v>
      </c>
      <c r="D59" s="506"/>
      <c r="E59" s="506"/>
      <c r="F59" s="506"/>
      <c r="G59" s="264">
        <v>0</v>
      </c>
      <c r="H59" s="264">
        <v>0</v>
      </c>
      <c r="I59" s="507">
        <v>0</v>
      </c>
      <c r="J59" s="507"/>
      <c r="K59" s="264">
        <v>0</v>
      </c>
      <c r="L59" s="264">
        <v>0</v>
      </c>
      <c r="M59" s="264">
        <v>0</v>
      </c>
      <c r="N59" s="264">
        <v>42782.56</v>
      </c>
      <c r="O59" s="507">
        <v>42782.56</v>
      </c>
      <c r="P59" s="507"/>
      <c r="Q59" s="507"/>
      <c r="R59" s="264">
        <v>0</v>
      </c>
      <c r="S59" s="264">
        <v>42782.56</v>
      </c>
      <c r="T59" s="264">
        <v>-42782.56</v>
      </c>
      <c r="U59" s="279"/>
    </row>
    <row r="60" spans="2:21" ht="15" customHeight="1" hidden="1">
      <c r="B60" s="263" t="s">
        <v>717</v>
      </c>
      <c r="C60" s="506" t="s">
        <v>718</v>
      </c>
      <c r="D60" s="506"/>
      <c r="E60" s="506"/>
      <c r="F60" s="506"/>
      <c r="G60" s="264">
        <v>0</v>
      </c>
      <c r="H60" s="264">
        <v>0</v>
      </c>
      <c r="I60" s="507">
        <v>0</v>
      </c>
      <c r="J60" s="507"/>
      <c r="K60" s="264">
        <v>0</v>
      </c>
      <c r="L60" s="264">
        <v>0</v>
      </c>
      <c r="M60" s="264">
        <v>0</v>
      </c>
      <c r="N60" s="264">
        <v>3746.43</v>
      </c>
      <c r="O60" s="507">
        <v>3746.43</v>
      </c>
      <c r="P60" s="507"/>
      <c r="Q60" s="507"/>
      <c r="R60" s="264">
        <v>0</v>
      </c>
      <c r="S60" s="264">
        <v>3746.43</v>
      </c>
      <c r="T60" s="264">
        <v>-3746.43</v>
      </c>
      <c r="U60" s="279"/>
    </row>
    <row r="61" spans="2:21" ht="15" customHeight="1" hidden="1">
      <c r="B61" s="263" t="s">
        <v>719</v>
      </c>
      <c r="C61" s="506" t="s">
        <v>720</v>
      </c>
      <c r="D61" s="506"/>
      <c r="E61" s="506"/>
      <c r="F61" s="506"/>
      <c r="G61" s="264">
        <v>0</v>
      </c>
      <c r="H61" s="264">
        <v>0</v>
      </c>
      <c r="I61" s="507">
        <v>0</v>
      </c>
      <c r="J61" s="507"/>
      <c r="K61" s="264">
        <v>0</v>
      </c>
      <c r="L61" s="264">
        <v>0</v>
      </c>
      <c r="M61" s="264">
        <v>0</v>
      </c>
      <c r="N61" s="264">
        <v>1118.78</v>
      </c>
      <c r="O61" s="507">
        <v>1118.78</v>
      </c>
      <c r="P61" s="507"/>
      <c r="Q61" s="507"/>
      <c r="R61" s="264">
        <v>11661.22</v>
      </c>
      <c r="S61" s="264">
        <v>12780</v>
      </c>
      <c r="T61" s="264">
        <v>-12780</v>
      </c>
      <c r="U61" s="279"/>
    </row>
    <row r="62" spans="2:21" ht="15" customHeight="1" hidden="1">
      <c r="B62" s="263" t="s">
        <v>721</v>
      </c>
      <c r="C62" s="506" t="s">
        <v>722</v>
      </c>
      <c r="D62" s="506"/>
      <c r="E62" s="506"/>
      <c r="F62" s="506"/>
      <c r="G62" s="264">
        <v>0</v>
      </c>
      <c r="H62" s="264">
        <v>0</v>
      </c>
      <c r="I62" s="507">
        <v>0</v>
      </c>
      <c r="J62" s="507"/>
      <c r="K62" s="264">
        <v>0</v>
      </c>
      <c r="L62" s="264">
        <v>0</v>
      </c>
      <c r="M62" s="264">
        <v>0</v>
      </c>
      <c r="N62" s="264">
        <v>26739.06</v>
      </c>
      <c r="O62" s="507">
        <v>26739.06</v>
      </c>
      <c r="P62" s="507"/>
      <c r="Q62" s="507"/>
      <c r="R62" s="264">
        <v>0</v>
      </c>
      <c r="S62" s="264">
        <v>26739.06</v>
      </c>
      <c r="T62" s="264">
        <v>-26739.06</v>
      </c>
      <c r="U62" s="279"/>
    </row>
    <row r="63" spans="2:21" ht="15" customHeight="1" hidden="1">
      <c r="B63" s="263" t="s">
        <v>723</v>
      </c>
      <c r="C63" s="506" t="s">
        <v>724</v>
      </c>
      <c r="D63" s="506"/>
      <c r="E63" s="506"/>
      <c r="F63" s="506"/>
      <c r="G63" s="264">
        <v>0</v>
      </c>
      <c r="H63" s="264">
        <v>0</v>
      </c>
      <c r="I63" s="507">
        <v>0</v>
      </c>
      <c r="J63" s="507"/>
      <c r="K63" s="264">
        <v>0</v>
      </c>
      <c r="L63" s="264">
        <v>0</v>
      </c>
      <c r="M63" s="264">
        <v>0</v>
      </c>
      <c r="N63" s="264">
        <v>-14878.22</v>
      </c>
      <c r="O63" s="507">
        <v>-14878.22</v>
      </c>
      <c r="P63" s="507"/>
      <c r="Q63" s="507"/>
      <c r="R63" s="264">
        <v>14878.22</v>
      </c>
      <c r="S63" s="264">
        <v>0</v>
      </c>
      <c r="T63" s="264">
        <v>0</v>
      </c>
      <c r="U63" s="279"/>
    </row>
    <row r="64" spans="2:21" ht="15" customHeight="1" hidden="1">
      <c r="B64" s="263" t="s">
        <v>725</v>
      </c>
      <c r="C64" s="506" t="s">
        <v>726</v>
      </c>
      <c r="D64" s="506"/>
      <c r="E64" s="506"/>
      <c r="F64" s="506"/>
      <c r="G64" s="264">
        <v>0</v>
      </c>
      <c r="H64" s="264">
        <v>0</v>
      </c>
      <c r="I64" s="507">
        <v>0</v>
      </c>
      <c r="J64" s="507"/>
      <c r="K64" s="264">
        <v>0</v>
      </c>
      <c r="L64" s="264">
        <v>0</v>
      </c>
      <c r="M64" s="264">
        <v>0</v>
      </c>
      <c r="N64" s="264">
        <v>-14878.22</v>
      </c>
      <c r="O64" s="507">
        <v>-14878.22</v>
      </c>
      <c r="P64" s="507"/>
      <c r="Q64" s="507"/>
      <c r="R64" s="264">
        <v>14878.22</v>
      </c>
      <c r="S64" s="264">
        <v>0</v>
      </c>
      <c r="T64" s="264">
        <v>0</v>
      </c>
      <c r="U64" s="279"/>
    </row>
    <row r="65" spans="2:21" ht="15" customHeight="1" hidden="1">
      <c r="B65" s="263" t="s">
        <v>729</v>
      </c>
      <c r="C65" s="506" t="s">
        <v>730</v>
      </c>
      <c r="D65" s="506"/>
      <c r="E65" s="506"/>
      <c r="F65" s="506"/>
      <c r="G65" s="264">
        <v>0</v>
      </c>
      <c r="H65" s="264">
        <v>0</v>
      </c>
      <c r="I65" s="507">
        <v>0</v>
      </c>
      <c r="J65" s="507"/>
      <c r="K65" s="264">
        <v>0</v>
      </c>
      <c r="L65" s="264">
        <v>0</v>
      </c>
      <c r="M65" s="264">
        <v>-17169.84</v>
      </c>
      <c r="N65" s="264">
        <v>-93145.58</v>
      </c>
      <c r="O65" s="507">
        <v>-110315.42</v>
      </c>
      <c r="P65" s="507"/>
      <c r="Q65" s="507"/>
      <c r="R65" s="264">
        <v>413584.64</v>
      </c>
      <c r="S65" s="264">
        <v>303269.22</v>
      </c>
      <c r="T65" s="264">
        <v>-303269.22</v>
      </c>
      <c r="U65" s="279"/>
    </row>
    <row r="66" spans="2:21" ht="15" customHeight="1" hidden="1">
      <c r="B66" s="263" t="s">
        <v>731</v>
      </c>
      <c r="C66" s="506" t="s">
        <v>732</v>
      </c>
      <c r="D66" s="506"/>
      <c r="E66" s="506"/>
      <c r="F66" s="506"/>
      <c r="G66" s="264">
        <v>0</v>
      </c>
      <c r="H66" s="264">
        <v>0</v>
      </c>
      <c r="I66" s="507">
        <v>0</v>
      </c>
      <c r="J66" s="507"/>
      <c r="K66" s="264">
        <v>0</v>
      </c>
      <c r="L66" s="264">
        <v>0</v>
      </c>
      <c r="M66" s="264">
        <v>-17034.67</v>
      </c>
      <c r="N66" s="264">
        <v>-71672.76</v>
      </c>
      <c r="O66" s="507">
        <v>-88707.43</v>
      </c>
      <c r="P66" s="507"/>
      <c r="Q66" s="507"/>
      <c r="R66" s="264">
        <v>88707.43</v>
      </c>
      <c r="S66" s="264">
        <v>0</v>
      </c>
      <c r="T66" s="264">
        <v>0</v>
      </c>
      <c r="U66" s="279"/>
    </row>
    <row r="67" spans="2:21" ht="15" customHeight="1" hidden="1">
      <c r="B67" s="263" t="s">
        <v>983</v>
      </c>
      <c r="C67" s="506" t="s">
        <v>984</v>
      </c>
      <c r="D67" s="506"/>
      <c r="E67" s="506"/>
      <c r="F67" s="506"/>
      <c r="G67" s="264">
        <v>0</v>
      </c>
      <c r="H67" s="264">
        <v>0</v>
      </c>
      <c r="I67" s="507">
        <v>0</v>
      </c>
      <c r="J67" s="507"/>
      <c r="K67" s="264">
        <v>0</v>
      </c>
      <c r="L67" s="264">
        <v>0</v>
      </c>
      <c r="M67" s="264">
        <v>0</v>
      </c>
      <c r="N67" s="264">
        <v>60706.05</v>
      </c>
      <c r="O67" s="507">
        <v>60706.05</v>
      </c>
      <c r="P67" s="507"/>
      <c r="Q67" s="507"/>
      <c r="R67" s="264">
        <v>18031.5</v>
      </c>
      <c r="S67" s="264">
        <v>78737.55</v>
      </c>
      <c r="T67" s="264">
        <v>-78737.55</v>
      </c>
      <c r="U67" s="279"/>
    </row>
    <row r="68" spans="2:21" ht="15" customHeight="1" hidden="1">
      <c r="B68" s="263" t="s">
        <v>733</v>
      </c>
      <c r="C68" s="506" t="s">
        <v>734</v>
      </c>
      <c r="D68" s="506"/>
      <c r="E68" s="506"/>
      <c r="F68" s="506"/>
      <c r="G68" s="264">
        <v>0</v>
      </c>
      <c r="H68" s="264">
        <v>0</v>
      </c>
      <c r="I68" s="507">
        <v>0</v>
      </c>
      <c r="J68" s="507"/>
      <c r="K68" s="264">
        <v>0</v>
      </c>
      <c r="L68" s="264">
        <v>0</v>
      </c>
      <c r="M68" s="264">
        <v>-1883.3</v>
      </c>
      <c r="N68" s="264">
        <v>-7213.36</v>
      </c>
      <c r="O68" s="507">
        <v>-9096.66</v>
      </c>
      <c r="P68" s="507"/>
      <c r="Q68" s="507"/>
      <c r="R68" s="264">
        <v>9096.66</v>
      </c>
      <c r="S68" s="264">
        <v>0</v>
      </c>
      <c r="T68" s="264">
        <v>0</v>
      </c>
      <c r="U68" s="279"/>
    </row>
    <row r="69" spans="2:21" ht="15" customHeight="1" hidden="1">
      <c r="B69" s="263" t="s">
        <v>985</v>
      </c>
      <c r="C69" s="506" t="s">
        <v>986</v>
      </c>
      <c r="D69" s="506"/>
      <c r="E69" s="506"/>
      <c r="F69" s="506"/>
      <c r="G69" s="264">
        <v>0</v>
      </c>
      <c r="H69" s="264">
        <v>0</v>
      </c>
      <c r="I69" s="507">
        <v>0</v>
      </c>
      <c r="J69" s="507"/>
      <c r="K69" s="264">
        <v>0</v>
      </c>
      <c r="L69" s="264">
        <v>0</v>
      </c>
      <c r="M69" s="264">
        <v>0</v>
      </c>
      <c r="N69" s="264">
        <v>0</v>
      </c>
      <c r="O69" s="507">
        <v>0</v>
      </c>
      <c r="P69" s="507"/>
      <c r="Q69" s="507"/>
      <c r="R69" s="264">
        <v>224531.67</v>
      </c>
      <c r="S69" s="264">
        <v>224531.67</v>
      </c>
      <c r="T69" s="264">
        <v>-224531.67</v>
      </c>
      <c r="U69" s="279"/>
    </row>
    <row r="70" spans="2:21" ht="15" customHeight="1" hidden="1">
      <c r="B70" s="263" t="s">
        <v>1034</v>
      </c>
      <c r="C70" s="506" t="s">
        <v>1035</v>
      </c>
      <c r="D70" s="506"/>
      <c r="E70" s="506"/>
      <c r="F70" s="506"/>
      <c r="G70" s="264">
        <v>0</v>
      </c>
      <c r="H70" s="264">
        <v>0</v>
      </c>
      <c r="I70" s="507">
        <v>0</v>
      </c>
      <c r="J70" s="507"/>
      <c r="K70" s="264">
        <v>0</v>
      </c>
      <c r="L70" s="264">
        <v>0</v>
      </c>
      <c r="M70" s="264">
        <v>12207.66</v>
      </c>
      <c r="N70" s="264">
        <v>-35304.51</v>
      </c>
      <c r="O70" s="507">
        <v>-23096.85</v>
      </c>
      <c r="P70" s="507"/>
      <c r="Q70" s="507"/>
      <c r="R70" s="264">
        <v>23096.85</v>
      </c>
      <c r="S70" s="264">
        <v>0</v>
      </c>
      <c r="T70" s="264">
        <v>0</v>
      </c>
      <c r="U70" s="279"/>
    </row>
    <row r="71" spans="2:21" ht="15" customHeight="1" hidden="1">
      <c r="B71" s="263" t="s">
        <v>735</v>
      </c>
      <c r="C71" s="506" t="s">
        <v>736</v>
      </c>
      <c r="D71" s="506"/>
      <c r="E71" s="506"/>
      <c r="F71" s="506"/>
      <c r="G71" s="264">
        <v>0</v>
      </c>
      <c r="H71" s="264">
        <v>0</v>
      </c>
      <c r="I71" s="507">
        <v>0</v>
      </c>
      <c r="J71" s="507"/>
      <c r="K71" s="264">
        <v>0</v>
      </c>
      <c r="L71" s="264">
        <v>0</v>
      </c>
      <c r="M71" s="264">
        <v>-10459.53</v>
      </c>
      <c r="N71" s="264">
        <v>-39661</v>
      </c>
      <c r="O71" s="507">
        <v>-50120.53</v>
      </c>
      <c r="P71" s="507"/>
      <c r="Q71" s="507"/>
      <c r="R71" s="264">
        <v>50120.53</v>
      </c>
      <c r="S71" s="264">
        <v>0</v>
      </c>
      <c r="T71" s="264">
        <v>0</v>
      </c>
      <c r="U71" s="279"/>
    </row>
    <row r="72" spans="2:21" ht="15" customHeight="1" hidden="1">
      <c r="B72" s="263" t="s">
        <v>737</v>
      </c>
      <c r="C72" s="506" t="s">
        <v>738</v>
      </c>
      <c r="D72" s="506"/>
      <c r="E72" s="506"/>
      <c r="F72" s="506"/>
      <c r="G72" s="264">
        <v>0</v>
      </c>
      <c r="H72" s="264">
        <v>0</v>
      </c>
      <c r="I72" s="507">
        <v>0</v>
      </c>
      <c r="J72" s="507"/>
      <c r="K72" s="264">
        <v>0</v>
      </c>
      <c r="L72" s="264">
        <v>0</v>
      </c>
      <c r="M72" s="264">
        <v>-10225.09</v>
      </c>
      <c r="N72" s="264">
        <v>1529.82</v>
      </c>
      <c r="O72" s="507">
        <v>-8695.27</v>
      </c>
      <c r="P72" s="507"/>
      <c r="Q72" s="507"/>
      <c r="R72" s="264">
        <v>114928.61</v>
      </c>
      <c r="S72" s="264">
        <v>106233.34</v>
      </c>
      <c r="T72" s="264">
        <v>-106233.34</v>
      </c>
      <c r="U72" s="279"/>
    </row>
    <row r="73" spans="2:21" ht="15" customHeight="1" hidden="1">
      <c r="B73" s="263" t="s">
        <v>739</v>
      </c>
      <c r="C73" s="506" t="s">
        <v>740</v>
      </c>
      <c r="D73" s="506"/>
      <c r="E73" s="506"/>
      <c r="F73" s="506"/>
      <c r="G73" s="264">
        <v>0</v>
      </c>
      <c r="H73" s="264">
        <v>0</v>
      </c>
      <c r="I73" s="507">
        <v>0</v>
      </c>
      <c r="J73" s="507"/>
      <c r="K73" s="264">
        <v>0</v>
      </c>
      <c r="L73" s="264">
        <v>0</v>
      </c>
      <c r="M73" s="264">
        <v>0</v>
      </c>
      <c r="N73" s="264">
        <v>-1083.34</v>
      </c>
      <c r="O73" s="507">
        <v>-1083.34</v>
      </c>
      <c r="P73" s="507"/>
      <c r="Q73" s="507"/>
      <c r="R73" s="264">
        <v>1083.34</v>
      </c>
      <c r="S73" s="264">
        <v>0</v>
      </c>
      <c r="T73" s="264">
        <v>0</v>
      </c>
      <c r="U73" s="279"/>
    </row>
    <row r="74" spans="2:21" ht="15" customHeight="1" hidden="1">
      <c r="B74" s="263" t="s">
        <v>743</v>
      </c>
      <c r="C74" s="506" t="s">
        <v>744</v>
      </c>
      <c r="D74" s="506"/>
      <c r="E74" s="506"/>
      <c r="F74" s="506"/>
      <c r="G74" s="264">
        <v>0</v>
      </c>
      <c r="H74" s="264">
        <v>0</v>
      </c>
      <c r="I74" s="507">
        <v>0</v>
      </c>
      <c r="J74" s="507"/>
      <c r="K74" s="264">
        <v>0</v>
      </c>
      <c r="L74" s="264">
        <v>0</v>
      </c>
      <c r="M74" s="264">
        <v>0</v>
      </c>
      <c r="N74" s="264">
        <v>-7056.22</v>
      </c>
      <c r="O74" s="507">
        <v>-7056.22</v>
      </c>
      <c r="P74" s="507"/>
      <c r="Q74" s="507"/>
      <c r="R74" s="264">
        <v>7056.22</v>
      </c>
      <c r="S74" s="264">
        <v>0</v>
      </c>
      <c r="T74" s="264">
        <v>0</v>
      </c>
      <c r="U74" s="279"/>
    </row>
    <row r="75" spans="2:21" ht="15" customHeight="1" hidden="1">
      <c r="B75" s="263" t="s">
        <v>749</v>
      </c>
      <c r="C75" s="506" t="s">
        <v>750</v>
      </c>
      <c r="D75" s="506"/>
      <c r="E75" s="506"/>
      <c r="F75" s="506"/>
      <c r="G75" s="264">
        <v>0</v>
      </c>
      <c r="H75" s="264">
        <v>0</v>
      </c>
      <c r="I75" s="507">
        <v>0</v>
      </c>
      <c r="J75" s="507"/>
      <c r="K75" s="264">
        <v>0</v>
      </c>
      <c r="L75" s="264">
        <v>0</v>
      </c>
      <c r="M75" s="264">
        <v>0</v>
      </c>
      <c r="N75" s="264">
        <v>72730.22</v>
      </c>
      <c r="O75" s="507">
        <v>72730.22</v>
      </c>
      <c r="P75" s="507"/>
      <c r="Q75" s="507"/>
      <c r="R75" s="264">
        <v>0</v>
      </c>
      <c r="S75" s="264">
        <v>72730.22</v>
      </c>
      <c r="T75" s="264">
        <v>-72730.22</v>
      </c>
      <c r="U75" s="279"/>
    </row>
    <row r="76" spans="2:21" ht="15" customHeight="1" hidden="1">
      <c r="B76" s="263" t="s">
        <v>987</v>
      </c>
      <c r="C76" s="506" t="s">
        <v>726</v>
      </c>
      <c r="D76" s="506"/>
      <c r="E76" s="506"/>
      <c r="F76" s="506"/>
      <c r="G76" s="264">
        <v>0</v>
      </c>
      <c r="H76" s="264">
        <v>0</v>
      </c>
      <c r="I76" s="507">
        <v>0</v>
      </c>
      <c r="J76" s="507"/>
      <c r="K76" s="264">
        <v>0</v>
      </c>
      <c r="L76" s="264">
        <v>0</v>
      </c>
      <c r="M76" s="264">
        <v>0</v>
      </c>
      <c r="N76" s="264">
        <v>-56043.83</v>
      </c>
      <c r="O76" s="507">
        <v>-56043.83</v>
      </c>
      <c r="P76" s="507"/>
      <c r="Q76" s="507"/>
      <c r="R76" s="264">
        <v>56043.83</v>
      </c>
      <c r="S76" s="264">
        <v>0</v>
      </c>
      <c r="T76" s="264">
        <v>0</v>
      </c>
      <c r="U76" s="279"/>
    </row>
    <row r="77" spans="2:21" ht="15" customHeight="1" hidden="1">
      <c r="B77" s="263" t="s">
        <v>753</v>
      </c>
      <c r="C77" s="506" t="s">
        <v>754</v>
      </c>
      <c r="D77" s="506"/>
      <c r="E77" s="506"/>
      <c r="F77" s="506"/>
      <c r="G77" s="264">
        <v>0</v>
      </c>
      <c r="H77" s="264">
        <v>0</v>
      </c>
      <c r="I77" s="507">
        <v>0</v>
      </c>
      <c r="J77" s="507"/>
      <c r="K77" s="264">
        <v>0</v>
      </c>
      <c r="L77" s="264">
        <v>0</v>
      </c>
      <c r="M77" s="264">
        <v>0</v>
      </c>
      <c r="N77" s="264">
        <v>5103.06</v>
      </c>
      <c r="O77" s="507">
        <v>5103.06</v>
      </c>
      <c r="P77" s="507"/>
      <c r="Q77" s="507"/>
      <c r="R77" s="264">
        <v>1600</v>
      </c>
      <c r="S77" s="264">
        <v>6703.06</v>
      </c>
      <c r="T77" s="264">
        <v>-6703.06</v>
      </c>
      <c r="U77" s="279"/>
    </row>
    <row r="78" spans="2:21" ht="15" customHeight="1" hidden="1">
      <c r="B78" s="263" t="s">
        <v>1061</v>
      </c>
      <c r="C78" s="506" t="s">
        <v>1062</v>
      </c>
      <c r="D78" s="506"/>
      <c r="E78" s="506"/>
      <c r="F78" s="506"/>
      <c r="G78" s="264">
        <v>0</v>
      </c>
      <c r="H78" s="264">
        <v>0</v>
      </c>
      <c r="I78" s="507">
        <v>0</v>
      </c>
      <c r="J78" s="507"/>
      <c r="K78" s="264">
        <v>0</v>
      </c>
      <c r="L78" s="264">
        <v>0</v>
      </c>
      <c r="M78" s="264">
        <v>-1260</v>
      </c>
      <c r="N78" s="264">
        <v>0</v>
      </c>
      <c r="O78" s="507">
        <v>-1260</v>
      </c>
      <c r="P78" s="507"/>
      <c r="Q78" s="507"/>
      <c r="R78" s="264">
        <v>1260</v>
      </c>
      <c r="S78" s="264">
        <v>0</v>
      </c>
      <c r="T78" s="264">
        <v>0</v>
      </c>
      <c r="U78" s="279"/>
    </row>
    <row r="79" spans="2:21" ht="15" customHeight="1" hidden="1">
      <c r="B79" s="263" t="s">
        <v>1036</v>
      </c>
      <c r="C79" s="506" t="s">
        <v>1037</v>
      </c>
      <c r="D79" s="506"/>
      <c r="E79" s="506"/>
      <c r="F79" s="506"/>
      <c r="G79" s="264">
        <v>0</v>
      </c>
      <c r="H79" s="264">
        <v>0</v>
      </c>
      <c r="I79" s="507">
        <v>0</v>
      </c>
      <c r="J79" s="507"/>
      <c r="K79" s="264">
        <v>0</v>
      </c>
      <c r="L79" s="264">
        <v>0</v>
      </c>
      <c r="M79" s="264">
        <v>-11831.05</v>
      </c>
      <c r="N79" s="264">
        <v>0</v>
      </c>
      <c r="O79" s="507">
        <v>-11831.05</v>
      </c>
      <c r="P79" s="507"/>
      <c r="Q79" s="507"/>
      <c r="R79" s="264">
        <v>11831.05</v>
      </c>
      <c r="S79" s="264">
        <v>0</v>
      </c>
      <c r="T79" s="264">
        <v>0</v>
      </c>
      <c r="U79" s="279"/>
    </row>
    <row r="80" spans="2:21" ht="15" customHeight="1" hidden="1">
      <c r="B80" s="263" t="s">
        <v>761</v>
      </c>
      <c r="C80" s="506" t="s">
        <v>762</v>
      </c>
      <c r="D80" s="506"/>
      <c r="E80" s="506"/>
      <c r="F80" s="506"/>
      <c r="G80" s="264">
        <v>0</v>
      </c>
      <c r="H80" s="264">
        <v>0</v>
      </c>
      <c r="I80" s="507">
        <v>0</v>
      </c>
      <c r="J80" s="507"/>
      <c r="K80" s="264">
        <v>0</v>
      </c>
      <c r="L80" s="264">
        <v>0</v>
      </c>
      <c r="M80" s="264">
        <v>-998.59</v>
      </c>
      <c r="N80" s="264">
        <v>-1352</v>
      </c>
      <c r="O80" s="507">
        <v>-2350.59</v>
      </c>
      <c r="P80" s="507"/>
      <c r="Q80" s="507"/>
      <c r="R80" s="264">
        <v>2350.59</v>
      </c>
      <c r="S80" s="264">
        <v>0</v>
      </c>
      <c r="T80" s="264">
        <v>0</v>
      </c>
      <c r="U80" s="279"/>
    </row>
    <row r="81" spans="2:21" ht="15" customHeight="1" hidden="1">
      <c r="B81" s="263" t="s">
        <v>765</v>
      </c>
      <c r="C81" s="506" t="s">
        <v>766</v>
      </c>
      <c r="D81" s="506"/>
      <c r="E81" s="506"/>
      <c r="F81" s="506"/>
      <c r="G81" s="264">
        <v>0</v>
      </c>
      <c r="H81" s="264">
        <v>0</v>
      </c>
      <c r="I81" s="507">
        <v>0</v>
      </c>
      <c r="J81" s="507"/>
      <c r="K81" s="264">
        <v>0</v>
      </c>
      <c r="L81" s="264">
        <v>0</v>
      </c>
      <c r="M81" s="264">
        <v>3749.35</v>
      </c>
      <c r="N81" s="264">
        <v>-7332.74</v>
      </c>
      <c r="O81" s="507">
        <v>-3583.39</v>
      </c>
      <c r="P81" s="507"/>
      <c r="Q81" s="507"/>
      <c r="R81" s="264">
        <v>3583.39</v>
      </c>
      <c r="S81" s="264">
        <v>0</v>
      </c>
      <c r="T81" s="264">
        <v>0</v>
      </c>
      <c r="U81" s="279"/>
    </row>
    <row r="82" spans="2:21" ht="15" customHeight="1" hidden="1">
      <c r="B82" s="263" t="s">
        <v>1038</v>
      </c>
      <c r="C82" s="506" t="s">
        <v>1039</v>
      </c>
      <c r="D82" s="506"/>
      <c r="E82" s="506"/>
      <c r="F82" s="506"/>
      <c r="G82" s="264">
        <v>0</v>
      </c>
      <c r="H82" s="264">
        <v>0</v>
      </c>
      <c r="I82" s="507">
        <v>0</v>
      </c>
      <c r="J82" s="507"/>
      <c r="K82" s="264">
        <v>0</v>
      </c>
      <c r="L82" s="264">
        <v>0</v>
      </c>
      <c r="M82" s="264">
        <v>0</v>
      </c>
      <c r="N82" s="264">
        <v>-5800</v>
      </c>
      <c r="O82" s="507">
        <v>-5800</v>
      </c>
      <c r="P82" s="507"/>
      <c r="Q82" s="507"/>
      <c r="R82" s="264">
        <v>5800</v>
      </c>
      <c r="S82" s="264">
        <v>0</v>
      </c>
      <c r="T82" s="264">
        <v>0</v>
      </c>
      <c r="U82" s="279"/>
    </row>
    <row r="83" spans="2:21" ht="15" customHeight="1" hidden="1">
      <c r="B83" s="263" t="s">
        <v>767</v>
      </c>
      <c r="C83" s="506" t="s">
        <v>768</v>
      </c>
      <c r="D83" s="506"/>
      <c r="E83" s="506"/>
      <c r="F83" s="506"/>
      <c r="G83" s="264">
        <v>0</v>
      </c>
      <c r="H83" s="264">
        <v>0</v>
      </c>
      <c r="I83" s="507">
        <v>0</v>
      </c>
      <c r="J83" s="507"/>
      <c r="K83" s="264">
        <v>0</v>
      </c>
      <c r="L83" s="264">
        <v>0</v>
      </c>
      <c r="M83" s="264">
        <v>0</v>
      </c>
      <c r="N83" s="264">
        <v>2835.3</v>
      </c>
      <c r="O83" s="507">
        <v>2835.3</v>
      </c>
      <c r="P83" s="507"/>
      <c r="Q83" s="507"/>
      <c r="R83" s="264">
        <v>10648.27</v>
      </c>
      <c r="S83" s="264">
        <v>13483.57</v>
      </c>
      <c r="T83" s="264">
        <v>-13483.57</v>
      </c>
      <c r="U83" s="279"/>
    </row>
    <row r="84" spans="2:21" ht="15" customHeight="1" hidden="1">
      <c r="B84" s="263" t="s">
        <v>769</v>
      </c>
      <c r="C84" s="506" t="s">
        <v>770</v>
      </c>
      <c r="D84" s="506"/>
      <c r="E84" s="506"/>
      <c r="F84" s="506"/>
      <c r="G84" s="264">
        <v>0</v>
      </c>
      <c r="H84" s="264">
        <v>0</v>
      </c>
      <c r="I84" s="507">
        <v>0</v>
      </c>
      <c r="J84" s="507"/>
      <c r="K84" s="264">
        <v>0</v>
      </c>
      <c r="L84" s="264">
        <v>0</v>
      </c>
      <c r="M84" s="264">
        <v>0</v>
      </c>
      <c r="N84" s="264">
        <v>-1880.82</v>
      </c>
      <c r="O84" s="507">
        <v>-1880.82</v>
      </c>
      <c r="P84" s="507"/>
      <c r="Q84" s="507"/>
      <c r="R84" s="264">
        <v>1880.82</v>
      </c>
      <c r="S84" s="264">
        <v>0</v>
      </c>
      <c r="T84" s="264">
        <v>0</v>
      </c>
      <c r="U84" s="279"/>
    </row>
    <row r="85" spans="2:21" ht="15" customHeight="1" hidden="1">
      <c r="B85" s="263" t="s">
        <v>1018</v>
      </c>
      <c r="C85" s="506" t="s">
        <v>1019</v>
      </c>
      <c r="D85" s="506"/>
      <c r="E85" s="506"/>
      <c r="F85" s="506"/>
      <c r="G85" s="264">
        <v>0</v>
      </c>
      <c r="H85" s="264">
        <v>0</v>
      </c>
      <c r="I85" s="507">
        <v>0</v>
      </c>
      <c r="J85" s="507"/>
      <c r="K85" s="264">
        <v>0</v>
      </c>
      <c r="L85" s="264">
        <v>0</v>
      </c>
      <c r="M85" s="264">
        <v>115.2</v>
      </c>
      <c r="N85" s="264">
        <v>-1956.3</v>
      </c>
      <c r="O85" s="507">
        <v>-1841.1</v>
      </c>
      <c r="P85" s="507"/>
      <c r="Q85" s="507"/>
      <c r="R85" s="264">
        <v>1841.1</v>
      </c>
      <c r="S85" s="264">
        <v>0</v>
      </c>
      <c r="T85" s="264">
        <v>0</v>
      </c>
      <c r="U85" s="279"/>
    </row>
    <row r="86" spans="2:21" ht="15" customHeight="1" hidden="1">
      <c r="B86" s="263" t="s">
        <v>771</v>
      </c>
      <c r="C86" s="506" t="s">
        <v>772</v>
      </c>
      <c r="D86" s="506"/>
      <c r="E86" s="506"/>
      <c r="F86" s="506"/>
      <c r="G86" s="264">
        <v>0</v>
      </c>
      <c r="H86" s="264">
        <v>0</v>
      </c>
      <c r="I86" s="507">
        <v>0</v>
      </c>
      <c r="J86" s="507"/>
      <c r="K86" s="264">
        <v>0</v>
      </c>
      <c r="L86" s="264">
        <v>0</v>
      </c>
      <c r="M86" s="264">
        <v>0</v>
      </c>
      <c r="N86" s="264">
        <v>13316.49</v>
      </c>
      <c r="O86" s="507">
        <v>13316.49</v>
      </c>
      <c r="P86" s="507"/>
      <c r="Q86" s="507"/>
      <c r="R86" s="264">
        <v>0</v>
      </c>
      <c r="S86" s="264">
        <v>13316.49</v>
      </c>
      <c r="T86" s="264">
        <v>-13316.49</v>
      </c>
      <c r="U86" s="279"/>
    </row>
    <row r="87" spans="2:21" ht="15" customHeight="1" hidden="1">
      <c r="B87" s="263" t="s">
        <v>773</v>
      </c>
      <c r="C87" s="506" t="s">
        <v>774</v>
      </c>
      <c r="D87" s="506"/>
      <c r="E87" s="506"/>
      <c r="F87" s="506"/>
      <c r="G87" s="264">
        <v>0</v>
      </c>
      <c r="H87" s="264">
        <v>0</v>
      </c>
      <c r="I87" s="507">
        <v>0</v>
      </c>
      <c r="J87" s="507"/>
      <c r="K87" s="264">
        <v>0</v>
      </c>
      <c r="L87" s="264">
        <v>0</v>
      </c>
      <c r="M87" s="264">
        <v>0</v>
      </c>
      <c r="N87" s="264">
        <v>-9950</v>
      </c>
      <c r="O87" s="507">
        <v>-9950</v>
      </c>
      <c r="P87" s="507"/>
      <c r="Q87" s="507"/>
      <c r="R87" s="264">
        <v>9950</v>
      </c>
      <c r="S87" s="264">
        <v>0</v>
      </c>
      <c r="T87" s="264">
        <v>0</v>
      </c>
      <c r="U87" s="279"/>
    </row>
    <row r="88" spans="2:21" ht="15" customHeight="1" hidden="1">
      <c r="B88" s="263" t="s">
        <v>775</v>
      </c>
      <c r="C88" s="506" t="s">
        <v>776</v>
      </c>
      <c r="D88" s="506"/>
      <c r="E88" s="506"/>
      <c r="F88" s="506"/>
      <c r="G88" s="264">
        <v>0</v>
      </c>
      <c r="H88" s="264">
        <v>0</v>
      </c>
      <c r="I88" s="507">
        <v>0</v>
      </c>
      <c r="J88" s="507"/>
      <c r="K88" s="264">
        <v>0</v>
      </c>
      <c r="L88" s="264">
        <v>0</v>
      </c>
      <c r="M88" s="264">
        <v>-13384.06</v>
      </c>
      <c r="N88" s="264">
        <v>-55347.48</v>
      </c>
      <c r="O88" s="507">
        <v>-68731.54</v>
      </c>
      <c r="P88" s="507"/>
      <c r="Q88" s="507"/>
      <c r="R88" s="264">
        <v>68731.54</v>
      </c>
      <c r="S88" s="264">
        <v>0</v>
      </c>
      <c r="T88" s="264">
        <v>0</v>
      </c>
      <c r="U88" s="279"/>
    </row>
    <row r="89" spans="2:21" ht="15" customHeight="1" hidden="1">
      <c r="B89" s="263" t="s">
        <v>988</v>
      </c>
      <c r="C89" s="506" t="s">
        <v>752</v>
      </c>
      <c r="D89" s="506"/>
      <c r="E89" s="506"/>
      <c r="F89" s="506"/>
      <c r="G89" s="264">
        <v>0</v>
      </c>
      <c r="H89" s="264">
        <v>0</v>
      </c>
      <c r="I89" s="507">
        <v>0</v>
      </c>
      <c r="J89" s="507"/>
      <c r="K89" s="264">
        <v>0</v>
      </c>
      <c r="L89" s="264">
        <v>0</v>
      </c>
      <c r="M89" s="264">
        <v>0</v>
      </c>
      <c r="N89" s="264">
        <v>-1750</v>
      </c>
      <c r="O89" s="507">
        <v>-1750</v>
      </c>
      <c r="P89" s="507"/>
      <c r="Q89" s="507"/>
      <c r="R89" s="264">
        <v>1750</v>
      </c>
      <c r="S89" s="264">
        <v>0</v>
      </c>
      <c r="T89" s="264">
        <v>0</v>
      </c>
      <c r="U89" s="279"/>
    </row>
    <row r="90" spans="2:21" ht="15" customHeight="1" hidden="1">
      <c r="B90" s="263" t="s">
        <v>989</v>
      </c>
      <c r="C90" s="506" t="s">
        <v>990</v>
      </c>
      <c r="D90" s="506"/>
      <c r="E90" s="506"/>
      <c r="F90" s="506"/>
      <c r="G90" s="264">
        <v>0</v>
      </c>
      <c r="H90" s="264">
        <v>0</v>
      </c>
      <c r="I90" s="507">
        <v>0</v>
      </c>
      <c r="J90" s="507"/>
      <c r="K90" s="264">
        <v>0</v>
      </c>
      <c r="L90" s="264">
        <v>0</v>
      </c>
      <c r="M90" s="264">
        <v>0</v>
      </c>
      <c r="N90" s="264">
        <v>-4160</v>
      </c>
      <c r="O90" s="507">
        <v>-4160</v>
      </c>
      <c r="P90" s="507"/>
      <c r="Q90" s="507"/>
      <c r="R90" s="264">
        <v>4160</v>
      </c>
      <c r="S90" s="264">
        <v>0</v>
      </c>
      <c r="T90" s="264">
        <v>0</v>
      </c>
      <c r="U90" s="279"/>
    </row>
    <row r="91" spans="2:21" ht="15" customHeight="1" hidden="1">
      <c r="B91" s="263" t="s">
        <v>777</v>
      </c>
      <c r="C91" s="506" t="s">
        <v>760</v>
      </c>
      <c r="D91" s="506"/>
      <c r="E91" s="506"/>
      <c r="F91" s="506"/>
      <c r="G91" s="264">
        <v>0</v>
      </c>
      <c r="H91" s="264">
        <v>0</v>
      </c>
      <c r="I91" s="507">
        <v>0</v>
      </c>
      <c r="J91" s="507"/>
      <c r="K91" s="264">
        <v>0</v>
      </c>
      <c r="L91" s="264">
        <v>0</v>
      </c>
      <c r="M91" s="264">
        <v>-13384.06</v>
      </c>
      <c r="N91" s="264">
        <v>-49437.48</v>
      </c>
      <c r="O91" s="507">
        <v>-62821.54</v>
      </c>
      <c r="P91" s="507"/>
      <c r="Q91" s="507"/>
      <c r="R91" s="264">
        <v>62821.54</v>
      </c>
      <c r="S91" s="264">
        <v>0</v>
      </c>
      <c r="T91" s="264">
        <v>0</v>
      </c>
      <c r="U91" s="279"/>
    </row>
    <row r="92" spans="2:21" ht="15" customHeight="1" hidden="1">
      <c r="B92" s="263" t="s">
        <v>778</v>
      </c>
      <c r="C92" s="506" t="s">
        <v>779</v>
      </c>
      <c r="D92" s="506"/>
      <c r="E92" s="506"/>
      <c r="F92" s="506"/>
      <c r="G92" s="264">
        <v>0</v>
      </c>
      <c r="H92" s="264">
        <v>0</v>
      </c>
      <c r="I92" s="507">
        <v>0</v>
      </c>
      <c r="J92" s="507"/>
      <c r="K92" s="264">
        <v>0</v>
      </c>
      <c r="L92" s="264">
        <v>0</v>
      </c>
      <c r="M92" s="264">
        <v>0</v>
      </c>
      <c r="N92" s="264">
        <v>0</v>
      </c>
      <c r="O92" s="507">
        <v>0</v>
      </c>
      <c r="P92" s="507"/>
      <c r="Q92" s="507"/>
      <c r="R92" s="264">
        <v>108</v>
      </c>
      <c r="S92" s="264">
        <v>108</v>
      </c>
      <c r="T92" s="264">
        <v>-108</v>
      </c>
      <c r="U92" s="279"/>
    </row>
    <row r="93" spans="2:21" ht="15" customHeight="1" hidden="1">
      <c r="B93" s="263" t="s">
        <v>780</v>
      </c>
      <c r="C93" s="506" t="s">
        <v>781</v>
      </c>
      <c r="D93" s="506"/>
      <c r="E93" s="506"/>
      <c r="F93" s="506"/>
      <c r="G93" s="264">
        <v>0</v>
      </c>
      <c r="H93" s="264">
        <v>0</v>
      </c>
      <c r="I93" s="507">
        <v>0</v>
      </c>
      <c r="J93" s="507"/>
      <c r="K93" s="264">
        <v>0</v>
      </c>
      <c r="L93" s="264">
        <v>0</v>
      </c>
      <c r="M93" s="264">
        <v>0</v>
      </c>
      <c r="N93" s="264">
        <v>0</v>
      </c>
      <c r="O93" s="507">
        <v>0</v>
      </c>
      <c r="P93" s="507"/>
      <c r="Q93" s="507"/>
      <c r="R93" s="264">
        <v>108</v>
      </c>
      <c r="S93" s="264">
        <v>108</v>
      </c>
      <c r="T93" s="264">
        <v>-108</v>
      </c>
      <c r="U93" s="279"/>
    </row>
    <row r="94" spans="2:21" ht="15" customHeight="1" hidden="1">
      <c r="B94" s="263" t="s">
        <v>991</v>
      </c>
      <c r="C94" s="506" t="s">
        <v>992</v>
      </c>
      <c r="D94" s="506"/>
      <c r="E94" s="506"/>
      <c r="F94" s="506"/>
      <c r="G94" s="264">
        <v>0</v>
      </c>
      <c r="H94" s="264">
        <v>0</v>
      </c>
      <c r="I94" s="507">
        <v>0</v>
      </c>
      <c r="J94" s="507"/>
      <c r="K94" s="264">
        <v>0</v>
      </c>
      <c r="L94" s="264">
        <v>0</v>
      </c>
      <c r="M94" s="264">
        <v>0</v>
      </c>
      <c r="N94" s="264">
        <v>0</v>
      </c>
      <c r="O94" s="507">
        <v>0</v>
      </c>
      <c r="P94" s="507"/>
      <c r="Q94" s="507"/>
      <c r="R94" s="264">
        <v>2218.35</v>
      </c>
      <c r="S94" s="264">
        <v>2218.35</v>
      </c>
      <c r="T94" s="264">
        <v>-2218.35</v>
      </c>
      <c r="U94" s="279"/>
    </row>
    <row r="95" spans="2:21" ht="15" customHeight="1" hidden="1">
      <c r="B95" s="263" t="s">
        <v>993</v>
      </c>
      <c r="C95" s="506" t="s">
        <v>789</v>
      </c>
      <c r="D95" s="506"/>
      <c r="E95" s="506"/>
      <c r="F95" s="506"/>
      <c r="G95" s="264">
        <v>0</v>
      </c>
      <c r="H95" s="264">
        <v>0</v>
      </c>
      <c r="I95" s="507">
        <v>0</v>
      </c>
      <c r="J95" s="507"/>
      <c r="K95" s="264">
        <v>0</v>
      </c>
      <c r="L95" s="264">
        <v>0</v>
      </c>
      <c r="M95" s="264">
        <v>0</v>
      </c>
      <c r="N95" s="264">
        <v>0</v>
      </c>
      <c r="O95" s="507">
        <v>0</v>
      </c>
      <c r="P95" s="507"/>
      <c r="Q95" s="507"/>
      <c r="R95" s="264">
        <v>2218.35</v>
      </c>
      <c r="S95" s="264">
        <v>2218.35</v>
      </c>
      <c r="T95" s="264">
        <v>-2218.35</v>
      </c>
      <c r="U95" s="279"/>
    </row>
    <row r="96" spans="2:21" ht="15" customHeight="1" hidden="1">
      <c r="B96" s="263" t="s">
        <v>786</v>
      </c>
      <c r="C96" s="506" t="s">
        <v>787</v>
      </c>
      <c r="D96" s="506"/>
      <c r="E96" s="506"/>
      <c r="F96" s="506"/>
      <c r="G96" s="264">
        <v>0</v>
      </c>
      <c r="H96" s="264">
        <v>0</v>
      </c>
      <c r="I96" s="507">
        <v>0</v>
      </c>
      <c r="J96" s="507"/>
      <c r="K96" s="264">
        <v>0</v>
      </c>
      <c r="L96" s="264">
        <v>0</v>
      </c>
      <c r="M96" s="264">
        <v>0</v>
      </c>
      <c r="N96" s="264">
        <v>0</v>
      </c>
      <c r="O96" s="507">
        <v>0</v>
      </c>
      <c r="P96" s="507"/>
      <c r="Q96" s="507"/>
      <c r="R96" s="264">
        <v>13925</v>
      </c>
      <c r="S96" s="264">
        <v>13925</v>
      </c>
      <c r="T96" s="264">
        <v>-13925</v>
      </c>
      <c r="U96" s="279"/>
    </row>
    <row r="97" spans="2:21" ht="15" customHeight="1" hidden="1">
      <c r="B97" s="263" t="s">
        <v>994</v>
      </c>
      <c r="C97" s="506" t="s">
        <v>995</v>
      </c>
      <c r="D97" s="506"/>
      <c r="E97" s="506"/>
      <c r="F97" s="506"/>
      <c r="G97" s="264">
        <v>0</v>
      </c>
      <c r="H97" s="264">
        <v>0</v>
      </c>
      <c r="I97" s="507">
        <v>0</v>
      </c>
      <c r="J97" s="507"/>
      <c r="K97" s="264">
        <v>0</v>
      </c>
      <c r="L97" s="264">
        <v>0</v>
      </c>
      <c r="M97" s="264">
        <v>0</v>
      </c>
      <c r="N97" s="264">
        <v>0</v>
      </c>
      <c r="O97" s="507">
        <v>0</v>
      </c>
      <c r="P97" s="507"/>
      <c r="Q97" s="507"/>
      <c r="R97" s="264">
        <v>13925</v>
      </c>
      <c r="S97" s="264">
        <v>13925</v>
      </c>
      <c r="T97" s="264">
        <v>-13925</v>
      </c>
      <c r="U97" s="279"/>
    </row>
    <row r="98" spans="2:21" ht="15" customHeight="1" hidden="1">
      <c r="B98" s="263" t="s">
        <v>1103</v>
      </c>
      <c r="C98" s="506" t="s">
        <v>1104</v>
      </c>
      <c r="D98" s="506"/>
      <c r="E98" s="506"/>
      <c r="F98" s="506"/>
      <c r="G98" s="264">
        <v>0</v>
      </c>
      <c r="H98" s="264">
        <v>0</v>
      </c>
      <c r="I98" s="507">
        <v>0</v>
      </c>
      <c r="J98" s="507"/>
      <c r="K98" s="264">
        <v>0</v>
      </c>
      <c r="L98" s="264">
        <v>0</v>
      </c>
      <c r="M98" s="264">
        <v>0</v>
      </c>
      <c r="N98" s="264">
        <v>0</v>
      </c>
      <c r="O98" s="507">
        <v>0</v>
      </c>
      <c r="P98" s="507"/>
      <c r="Q98" s="507"/>
      <c r="R98" s="264">
        <v>1215.16</v>
      </c>
      <c r="S98" s="264">
        <v>1215.16</v>
      </c>
      <c r="T98" s="264">
        <v>-1215.16</v>
      </c>
      <c r="U98" s="279"/>
    </row>
    <row r="99" spans="2:21" ht="15" customHeight="1" hidden="1">
      <c r="B99" s="263" t="s">
        <v>1105</v>
      </c>
      <c r="C99" s="506" t="s">
        <v>1106</v>
      </c>
      <c r="D99" s="506"/>
      <c r="E99" s="506"/>
      <c r="F99" s="506"/>
      <c r="G99" s="264">
        <v>0</v>
      </c>
      <c r="H99" s="264">
        <v>0</v>
      </c>
      <c r="I99" s="507">
        <v>0</v>
      </c>
      <c r="J99" s="507"/>
      <c r="K99" s="264">
        <v>0</v>
      </c>
      <c r="L99" s="264">
        <v>0</v>
      </c>
      <c r="M99" s="264">
        <v>0</v>
      </c>
      <c r="N99" s="264">
        <v>0</v>
      </c>
      <c r="O99" s="507">
        <v>0</v>
      </c>
      <c r="P99" s="507"/>
      <c r="Q99" s="507"/>
      <c r="R99" s="264">
        <v>1215.16</v>
      </c>
      <c r="S99" s="264">
        <v>1215.16</v>
      </c>
      <c r="T99" s="264">
        <v>-1215.16</v>
      </c>
      <c r="U99" s="279"/>
    </row>
    <row r="100" spans="2:21" ht="15" customHeight="1" hidden="1">
      <c r="B100" s="263" t="s">
        <v>794</v>
      </c>
      <c r="C100" s="506" t="s">
        <v>682</v>
      </c>
      <c r="D100" s="506"/>
      <c r="E100" s="506"/>
      <c r="F100" s="506"/>
      <c r="G100" s="264">
        <v>0</v>
      </c>
      <c r="H100" s="264">
        <v>0</v>
      </c>
      <c r="I100" s="507">
        <v>0</v>
      </c>
      <c r="J100" s="507"/>
      <c r="K100" s="264">
        <v>0</v>
      </c>
      <c r="L100" s="264">
        <v>0</v>
      </c>
      <c r="M100" s="264">
        <v>0</v>
      </c>
      <c r="N100" s="264">
        <v>0</v>
      </c>
      <c r="O100" s="507">
        <v>0</v>
      </c>
      <c r="P100" s="507"/>
      <c r="Q100" s="507"/>
      <c r="R100" s="264">
        <v>141</v>
      </c>
      <c r="S100" s="264">
        <v>141</v>
      </c>
      <c r="T100" s="264">
        <v>-141</v>
      </c>
      <c r="U100" s="279"/>
    </row>
    <row r="101" spans="2:21" ht="15" customHeight="1" hidden="1">
      <c r="B101" s="263" t="s">
        <v>795</v>
      </c>
      <c r="C101" s="506" t="s">
        <v>779</v>
      </c>
      <c r="D101" s="506"/>
      <c r="E101" s="506"/>
      <c r="F101" s="506"/>
      <c r="G101" s="264">
        <v>0</v>
      </c>
      <c r="H101" s="264">
        <v>0</v>
      </c>
      <c r="I101" s="507">
        <v>0</v>
      </c>
      <c r="J101" s="507"/>
      <c r="K101" s="264">
        <v>0</v>
      </c>
      <c r="L101" s="264">
        <v>0</v>
      </c>
      <c r="M101" s="264">
        <v>0</v>
      </c>
      <c r="N101" s="264">
        <v>0</v>
      </c>
      <c r="O101" s="507">
        <v>0</v>
      </c>
      <c r="P101" s="507"/>
      <c r="Q101" s="507"/>
      <c r="R101" s="264">
        <v>141</v>
      </c>
      <c r="S101" s="264">
        <v>141</v>
      </c>
      <c r="T101" s="264">
        <v>-141</v>
      </c>
      <c r="U101" s="279"/>
    </row>
    <row r="102" spans="2:21" ht="15" customHeight="1" hidden="1">
      <c r="B102" s="263" t="s">
        <v>796</v>
      </c>
      <c r="C102" s="506" t="s">
        <v>797</v>
      </c>
      <c r="D102" s="506"/>
      <c r="E102" s="506"/>
      <c r="F102" s="506"/>
      <c r="G102" s="264">
        <v>0</v>
      </c>
      <c r="H102" s="264">
        <v>0</v>
      </c>
      <c r="I102" s="507">
        <v>0</v>
      </c>
      <c r="J102" s="507"/>
      <c r="K102" s="264">
        <v>0</v>
      </c>
      <c r="L102" s="264">
        <v>0</v>
      </c>
      <c r="M102" s="264">
        <v>0</v>
      </c>
      <c r="N102" s="264">
        <v>0</v>
      </c>
      <c r="O102" s="507">
        <v>0</v>
      </c>
      <c r="P102" s="507"/>
      <c r="Q102" s="507"/>
      <c r="R102" s="264">
        <v>141</v>
      </c>
      <c r="S102" s="264">
        <v>141</v>
      </c>
      <c r="T102" s="264">
        <v>-141</v>
      </c>
      <c r="U102" s="279"/>
    </row>
    <row r="103" spans="2:21" ht="15" customHeight="1" hidden="1">
      <c r="B103" s="263" t="s">
        <v>798</v>
      </c>
      <c r="C103" s="506" t="s">
        <v>799</v>
      </c>
      <c r="D103" s="506"/>
      <c r="E103" s="506"/>
      <c r="F103" s="506"/>
      <c r="G103" s="264">
        <v>2840000</v>
      </c>
      <c r="H103" s="264">
        <v>0</v>
      </c>
      <c r="I103" s="507">
        <v>0</v>
      </c>
      <c r="J103" s="507"/>
      <c r="K103" s="264">
        <v>0</v>
      </c>
      <c r="L103" s="264">
        <v>2840000</v>
      </c>
      <c r="M103" s="264">
        <v>341973</v>
      </c>
      <c r="N103" s="264">
        <v>-390507.1</v>
      </c>
      <c r="O103" s="507">
        <v>-48534.1</v>
      </c>
      <c r="P103" s="507"/>
      <c r="Q103" s="507"/>
      <c r="R103" s="264">
        <v>91347.1</v>
      </c>
      <c r="S103" s="264">
        <v>42813</v>
      </c>
      <c r="T103" s="264">
        <v>2797187</v>
      </c>
      <c r="U103" s="279"/>
    </row>
    <row r="104" spans="2:21" ht="15" customHeight="1" hidden="1">
      <c r="B104" s="263" t="s">
        <v>800</v>
      </c>
      <c r="C104" s="506" t="s">
        <v>801</v>
      </c>
      <c r="D104" s="506"/>
      <c r="E104" s="506"/>
      <c r="F104" s="506"/>
      <c r="G104" s="264">
        <v>2830000</v>
      </c>
      <c r="H104" s="264">
        <v>0</v>
      </c>
      <c r="I104" s="507">
        <v>0</v>
      </c>
      <c r="J104" s="507"/>
      <c r="K104" s="264">
        <v>0</v>
      </c>
      <c r="L104" s="264">
        <v>2830000</v>
      </c>
      <c r="M104" s="264">
        <v>341973</v>
      </c>
      <c r="N104" s="264">
        <v>-390507.1</v>
      </c>
      <c r="O104" s="507">
        <v>-48534.1</v>
      </c>
      <c r="P104" s="507"/>
      <c r="Q104" s="507"/>
      <c r="R104" s="264">
        <v>91347.1</v>
      </c>
      <c r="S104" s="264">
        <v>42813</v>
      </c>
      <c r="T104" s="264">
        <v>2787187</v>
      </c>
      <c r="U104" s="279"/>
    </row>
    <row r="105" spans="2:21" ht="15" customHeight="1" hidden="1">
      <c r="B105" s="263" t="s">
        <v>1005</v>
      </c>
      <c r="C105" s="506" t="s">
        <v>654</v>
      </c>
      <c r="D105" s="506"/>
      <c r="E105" s="506"/>
      <c r="F105" s="506"/>
      <c r="G105" s="264">
        <v>0</v>
      </c>
      <c r="H105" s="264">
        <v>0</v>
      </c>
      <c r="I105" s="507">
        <v>0</v>
      </c>
      <c r="J105" s="507"/>
      <c r="K105" s="264">
        <v>0</v>
      </c>
      <c r="L105" s="264">
        <v>0</v>
      </c>
      <c r="M105" s="264">
        <v>341973</v>
      </c>
      <c r="N105" s="264">
        <v>-390507.1</v>
      </c>
      <c r="O105" s="507">
        <v>-48534.1</v>
      </c>
      <c r="P105" s="507"/>
      <c r="Q105" s="507"/>
      <c r="R105" s="264">
        <v>91347.1</v>
      </c>
      <c r="S105" s="264">
        <v>42813</v>
      </c>
      <c r="T105" s="264">
        <v>-42813</v>
      </c>
      <c r="U105" s="279"/>
    </row>
    <row r="106" spans="2:21" ht="15" customHeight="1" hidden="1">
      <c r="B106" s="263" t="s">
        <v>1006</v>
      </c>
      <c r="C106" s="506" t="s">
        <v>1007</v>
      </c>
      <c r="D106" s="506"/>
      <c r="E106" s="506"/>
      <c r="F106" s="506"/>
      <c r="G106" s="264">
        <v>0</v>
      </c>
      <c r="H106" s="264">
        <v>0</v>
      </c>
      <c r="I106" s="507">
        <v>0</v>
      </c>
      <c r="J106" s="507"/>
      <c r="K106" s="264">
        <v>0</v>
      </c>
      <c r="L106" s="264">
        <v>0</v>
      </c>
      <c r="M106" s="264">
        <v>341973</v>
      </c>
      <c r="N106" s="264">
        <v>-390507.1</v>
      </c>
      <c r="O106" s="507">
        <v>-48534.1</v>
      </c>
      <c r="P106" s="507"/>
      <c r="Q106" s="507"/>
      <c r="R106" s="264">
        <v>91347.1</v>
      </c>
      <c r="S106" s="264">
        <v>42813</v>
      </c>
      <c r="T106" s="264">
        <v>-42813</v>
      </c>
      <c r="U106" s="279"/>
    </row>
    <row r="107" spans="2:21" ht="15" customHeight="1" hidden="1">
      <c r="B107" s="263" t="s">
        <v>1107</v>
      </c>
      <c r="C107" s="506" t="s">
        <v>1108</v>
      </c>
      <c r="D107" s="506"/>
      <c r="E107" s="506"/>
      <c r="F107" s="506"/>
      <c r="G107" s="264">
        <v>0</v>
      </c>
      <c r="H107" s="264">
        <v>0</v>
      </c>
      <c r="I107" s="507">
        <v>0</v>
      </c>
      <c r="J107" s="507"/>
      <c r="K107" s="264">
        <v>0</v>
      </c>
      <c r="L107" s="264">
        <v>0</v>
      </c>
      <c r="M107" s="264">
        <v>0</v>
      </c>
      <c r="N107" s="264">
        <v>-438</v>
      </c>
      <c r="O107" s="507">
        <v>-438</v>
      </c>
      <c r="P107" s="507"/>
      <c r="Q107" s="507"/>
      <c r="R107" s="264">
        <v>438</v>
      </c>
      <c r="S107" s="264">
        <v>0</v>
      </c>
      <c r="T107" s="264">
        <v>0</v>
      </c>
      <c r="U107" s="279"/>
    </row>
    <row r="108" spans="2:21" ht="15" customHeight="1" hidden="1">
      <c r="B108" s="263" t="s">
        <v>1048</v>
      </c>
      <c r="C108" s="506" t="s">
        <v>1049</v>
      </c>
      <c r="D108" s="506"/>
      <c r="E108" s="506"/>
      <c r="F108" s="506"/>
      <c r="G108" s="264">
        <v>0</v>
      </c>
      <c r="H108" s="264">
        <v>0</v>
      </c>
      <c r="I108" s="507">
        <v>0</v>
      </c>
      <c r="J108" s="507"/>
      <c r="K108" s="264">
        <v>0</v>
      </c>
      <c r="L108" s="264">
        <v>0</v>
      </c>
      <c r="M108" s="264">
        <v>299160</v>
      </c>
      <c r="N108" s="264">
        <v>-299160</v>
      </c>
      <c r="O108" s="507">
        <v>0</v>
      </c>
      <c r="P108" s="507"/>
      <c r="Q108" s="507"/>
      <c r="R108" s="264">
        <v>0</v>
      </c>
      <c r="S108" s="264">
        <v>0</v>
      </c>
      <c r="T108" s="264">
        <v>0</v>
      </c>
      <c r="U108" s="279"/>
    </row>
    <row r="109" spans="2:21" ht="15" customHeight="1" hidden="1">
      <c r="B109" s="263" t="s">
        <v>1109</v>
      </c>
      <c r="C109" s="506" t="s">
        <v>1110</v>
      </c>
      <c r="D109" s="506"/>
      <c r="E109" s="506"/>
      <c r="F109" s="506"/>
      <c r="G109" s="264">
        <v>0</v>
      </c>
      <c r="H109" s="264">
        <v>0</v>
      </c>
      <c r="I109" s="507">
        <v>0</v>
      </c>
      <c r="J109" s="507"/>
      <c r="K109" s="264">
        <v>0</v>
      </c>
      <c r="L109" s="264">
        <v>0</v>
      </c>
      <c r="M109" s="264">
        <v>42813</v>
      </c>
      <c r="N109" s="264">
        <v>-90450</v>
      </c>
      <c r="O109" s="507">
        <v>-47637</v>
      </c>
      <c r="P109" s="507"/>
      <c r="Q109" s="507"/>
      <c r="R109" s="264">
        <v>90450</v>
      </c>
      <c r="S109" s="264">
        <v>42813</v>
      </c>
      <c r="T109" s="264">
        <v>-42813</v>
      </c>
      <c r="U109" s="279"/>
    </row>
    <row r="110" spans="2:21" ht="15" customHeight="1" hidden="1">
      <c r="B110" s="263" t="s">
        <v>1050</v>
      </c>
      <c r="C110" s="506" t="s">
        <v>1051</v>
      </c>
      <c r="D110" s="506"/>
      <c r="E110" s="506"/>
      <c r="F110" s="506"/>
      <c r="G110" s="264">
        <v>0</v>
      </c>
      <c r="H110" s="264">
        <v>0</v>
      </c>
      <c r="I110" s="507">
        <v>0</v>
      </c>
      <c r="J110" s="507"/>
      <c r="K110" s="264">
        <v>0</v>
      </c>
      <c r="L110" s="264">
        <v>0</v>
      </c>
      <c r="M110" s="264">
        <v>0</v>
      </c>
      <c r="N110" s="264">
        <v>-459.1</v>
      </c>
      <c r="O110" s="507">
        <v>-459.1</v>
      </c>
      <c r="P110" s="507"/>
      <c r="Q110" s="507"/>
      <c r="R110" s="264">
        <v>459.1</v>
      </c>
      <c r="S110" s="264">
        <v>0</v>
      </c>
      <c r="T110" s="264">
        <v>0</v>
      </c>
      <c r="U110" s="279"/>
    </row>
    <row r="111" spans="2:21" ht="15" customHeight="1" hidden="1">
      <c r="B111" s="263" t="s">
        <v>802</v>
      </c>
      <c r="C111" s="506" t="s">
        <v>803</v>
      </c>
      <c r="D111" s="506"/>
      <c r="E111" s="506"/>
      <c r="F111" s="506"/>
      <c r="G111" s="264">
        <v>10000</v>
      </c>
      <c r="H111" s="264">
        <v>0</v>
      </c>
      <c r="I111" s="507">
        <v>0</v>
      </c>
      <c r="J111" s="507"/>
      <c r="K111" s="264">
        <v>0</v>
      </c>
      <c r="L111" s="264">
        <v>10000</v>
      </c>
      <c r="M111" s="264">
        <v>0</v>
      </c>
      <c r="N111" s="264">
        <v>0</v>
      </c>
      <c r="O111" s="507">
        <v>0</v>
      </c>
      <c r="P111" s="507"/>
      <c r="Q111" s="507"/>
      <c r="R111" s="264">
        <v>0</v>
      </c>
      <c r="S111" s="264">
        <v>0</v>
      </c>
      <c r="T111" s="264">
        <v>10000</v>
      </c>
      <c r="U111" s="279"/>
    </row>
    <row r="112" spans="2:21" ht="15" customHeight="1" hidden="1">
      <c r="B112" s="314"/>
      <c r="C112" s="506" t="s">
        <v>804</v>
      </c>
      <c r="D112" s="506"/>
      <c r="E112" s="506"/>
      <c r="F112" s="506"/>
      <c r="G112" s="264">
        <v>153311000</v>
      </c>
      <c r="H112" s="264">
        <v>0</v>
      </c>
      <c r="I112" s="507">
        <v>0</v>
      </c>
      <c r="J112" s="507"/>
      <c r="K112" s="264">
        <v>0</v>
      </c>
      <c r="L112" s="264">
        <v>153311000</v>
      </c>
      <c r="M112" s="264">
        <v>299703.48</v>
      </c>
      <c r="N112" s="264">
        <v>-540060.23</v>
      </c>
      <c r="O112" s="507">
        <v>-240356.75</v>
      </c>
      <c r="P112" s="507"/>
      <c r="Q112" s="507"/>
      <c r="R112" s="264">
        <v>6700722.12</v>
      </c>
      <c r="S112" s="264">
        <v>6460365.37</v>
      </c>
      <c r="T112" s="264">
        <v>146850634.63</v>
      </c>
      <c r="U112" s="279"/>
    </row>
    <row r="113" spans="2:21" ht="15.75" customHeight="1" hidden="1">
      <c r="B113" s="315"/>
      <c r="C113" s="540" t="s">
        <v>805</v>
      </c>
      <c r="D113" s="540"/>
      <c r="E113" s="540"/>
      <c r="F113" s="540"/>
      <c r="G113" s="282">
        <v>153311000</v>
      </c>
      <c r="H113" s="282">
        <v>0</v>
      </c>
      <c r="I113" s="517">
        <v>0</v>
      </c>
      <c r="J113" s="517"/>
      <c r="K113" s="282">
        <v>0</v>
      </c>
      <c r="L113" s="282">
        <v>153311000</v>
      </c>
      <c r="M113" s="282">
        <v>299703.48</v>
      </c>
      <c r="N113" s="282">
        <v>-540060.23</v>
      </c>
      <c r="O113" s="517">
        <v>-240356.75</v>
      </c>
      <c r="P113" s="517"/>
      <c r="Q113" s="517"/>
      <c r="R113" s="282">
        <v>6700722.12</v>
      </c>
      <c r="S113" s="282">
        <v>6460365.37</v>
      </c>
      <c r="T113" s="282">
        <v>146850634.63</v>
      </c>
      <c r="U113" s="284"/>
    </row>
    <row r="114" spans="2:21" ht="15" customHeight="1" hidden="1">
      <c r="B114" s="474" t="s">
        <v>806</v>
      </c>
      <c r="C114" s="474"/>
      <c r="D114" s="474"/>
      <c r="E114" s="474"/>
      <c r="F114" s="474"/>
      <c r="G114" s="474"/>
      <c r="H114" s="474"/>
      <c r="I114" s="474"/>
      <c r="J114" s="474"/>
      <c r="K114" s="474"/>
      <c r="L114" s="474"/>
      <c r="M114" s="474"/>
      <c r="N114" s="474"/>
      <c r="O114" s="474"/>
      <c r="P114" s="474"/>
      <c r="Q114" s="474"/>
      <c r="R114" s="474"/>
      <c r="S114" s="474"/>
      <c r="T114" s="474"/>
      <c r="U114" s="321"/>
    </row>
  </sheetData>
  <sheetProtection selectLockedCells="1" selectUnlockedCells="1"/>
  <mergeCells count="334">
    <mergeCell ref="C113:F113"/>
    <mergeCell ref="I113:J113"/>
    <mergeCell ref="O113:Q113"/>
    <mergeCell ref="B114:T114"/>
    <mergeCell ref="C111:F111"/>
    <mergeCell ref="I111:J111"/>
    <mergeCell ref="O111:Q111"/>
    <mergeCell ref="C112:F112"/>
    <mergeCell ref="I112:J112"/>
    <mergeCell ref="O112:Q112"/>
    <mergeCell ref="C109:F109"/>
    <mergeCell ref="I109:J109"/>
    <mergeCell ref="O109:Q109"/>
    <mergeCell ref="C110:F110"/>
    <mergeCell ref="I110:J110"/>
    <mergeCell ref="O110:Q110"/>
    <mergeCell ref="C107:F107"/>
    <mergeCell ref="I107:J107"/>
    <mergeCell ref="O107:Q107"/>
    <mergeCell ref="C108:F108"/>
    <mergeCell ref="I108:J108"/>
    <mergeCell ref="O108:Q108"/>
    <mergeCell ref="C105:F105"/>
    <mergeCell ref="I105:J105"/>
    <mergeCell ref="O105:Q105"/>
    <mergeCell ref="C106:F106"/>
    <mergeCell ref="I106:J106"/>
    <mergeCell ref="O106:Q106"/>
    <mergeCell ref="C103:F103"/>
    <mergeCell ref="I103:J103"/>
    <mergeCell ref="O103:Q103"/>
    <mergeCell ref="C104:F104"/>
    <mergeCell ref="I104:J104"/>
    <mergeCell ref="O104:Q104"/>
    <mergeCell ref="C101:F101"/>
    <mergeCell ref="I101:J101"/>
    <mergeCell ref="O101:Q101"/>
    <mergeCell ref="C102:F102"/>
    <mergeCell ref="I102:J102"/>
    <mergeCell ref="O102:Q102"/>
    <mergeCell ref="C99:F99"/>
    <mergeCell ref="I99:J99"/>
    <mergeCell ref="O99:Q99"/>
    <mergeCell ref="C100:F100"/>
    <mergeCell ref="I100:J100"/>
    <mergeCell ref="O100:Q100"/>
    <mergeCell ref="C97:F97"/>
    <mergeCell ref="I97:J97"/>
    <mergeCell ref="O97:Q97"/>
    <mergeCell ref="C98:F98"/>
    <mergeCell ref="I98:J98"/>
    <mergeCell ref="O98:Q98"/>
    <mergeCell ref="C95:F95"/>
    <mergeCell ref="I95:J95"/>
    <mergeCell ref="O95:Q95"/>
    <mergeCell ref="C96:F96"/>
    <mergeCell ref="I96:J96"/>
    <mergeCell ref="O96:Q96"/>
    <mergeCell ref="C93:F93"/>
    <mergeCell ref="I93:J93"/>
    <mergeCell ref="O93:Q93"/>
    <mergeCell ref="C94:F94"/>
    <mergeCell ref="I94:J94"/>
    <mergeCell ref="O94:Q94"/>
    <mergeCell ref="C91:F91"/>
    <mergeCell ref="I91:J91"/>
    <mergeCell ref="O91:Q91"/>
    <mergeCell ref="C92:F92"/>
    <mergeCell ref="I92:J92"/>
    <mergeCell ref="O92:Q92"/>
    <mergeCell ref="C89:F89"/>
    <mergeCell ref="I89:J89"/>
    <mergeCell ref="O89:Q89"/>
    <mergeCell ref="C90:F90"/>
    <mergeCell ref="I90:J90"/>
    <mergeCell ref="O90:Q90"/>
    <mergeCell ref="C87:F87"/>
    <mergeCell ref="I87:J87"/>
    <mergeCell ref="O87:Q87"/>
    <mergeCell ref="C88:F88"/>
    <mergeCell ref="I88:J88"/>
    <mergeCell ref="O88:Q88"/>
    <mergeCell ref="C85:F85"/>
    <mergeCell ref="I85:J85"/>
    <mergeCell ref="O85:Q85"/>
    <mergeCell ref="C86:F86"/>
    <mergeCell ref="I86:J86"/>
    <mergeCell ref="O86:Q86"/>
    <mergeCell ref="C83:F83"/>
    <mergeCell ref="I83:J83"/>
    <mergeCell ref="O83:Q83"/>
    <mergeCell ref="C84:F84"/>
    <mergeCell ref="I84:J84"/>
    <mergeCell ref="O84:Q84"/>
    <mergeCell ref="C81:F81"/>
    <mergeCell ref="I81:J81"/>
    <mergeCell ref="O81:Q81"/>
    <mergeCell ref="C82:F82"/>
    <mergeCell ref="I82:J82"/>
    <mergeCell ref="O82:Q82"/>
    <mergeCell ref="C79:F79"/>
    <mergeCell ref="I79:J79"/>
    <mergeCell ref="O79:Q79"/>
    <mergeCell ref="C80:F80"/>
    <mergeCell ref="I80:J80"/>
    <mergeCell ref="O80:Q80"/>
    <mergeCell ref="C77:F77"/>
    <mergeCell ref="I77:J77"/>
    <mergeCell ref="O77:Q77"/>
    <mergeCell ref="C78:F78"/>
    <mergeCell ref="I78:J78"/>
    <mergeCell ref="O78:Q78"/>
    <mergeCell ref="C75:F75"/>
    <mergeCell ref="I75:J75"/>
    <mergeCell ref="O75:Q75"/>
    <mergeCell ref="C76:F76"/>
    <mergeCell ref="I76:J76"/>
    <mergeCell ref="O76:Q76"/>
    <mergeCell ref="C73:F73"/>
    <mergeCell ref="I73:J73"/>
    <mergeCell ref="O73:Q73"/>
    <mergeCell ref="C74:F74"/>
    <mergeCell ref="I74:J74"/>
    <mergeCell ref="O74:Q74"/>
    <mergeCell ref="C71:F71"/>
    <mergeCell ref="I71:J71"/>
    <mergeCell ref="O71:Q71"/>
    <mergeCell ref="C72:F72"/>
    <mergeCell ref="I72:J72"/>
    <mergeCell ref="O72:Q72"/>
    <mergeCell ref="C69:F69"/>
    <mergeCell ref="I69:J69"/>
    <mergeCell ref="O69:Q69"/>
    <mergeCell ref="C70:F70"/>
    <mergeCell ref="I70:J70"/>
    <mergeCell ref="O70:Q70"/>
    <mergeCell ref="C67:F67"/>
    <mergeCell ref="I67:J67"/>
    <mergeCell ref="O67:Q67"/>
    <mergeCell ref="C68:F68"/>
    <mergeCell ref="I68:J68"/>
    <mergeCell ref="O68:Q68"/>
    <mergeCell ref="C65:F65"/>
    <mergeCell ref="I65:J65"/>
    <mergeCell ref="O65:Q65"/>
    <mergeCell ref="C66:F66"/>
    <mergeCell ref="I66:J66"/>
    <mergeCell ref="O66:Q66"/>
    <mergeCell ref="C63:F63"/>
    <mergeCell ref="I63:J63"/>
    <mergeCell ref="O63:Q63"/>
    <mergeCell ref="C64:F64"/>
    <mergeCell ref="I64:J64"/>
    <mergeCell ref="O64:Q64"/>
    <mergeCell ref="C61:F61"/>
    <mergeCell ref="I61:J61"/>
    <mergeCell ref="O61:Q61"/>
    <mergeCell ref="C62:F62"/>
    <mergeCell ref="I62:J62"/>
    <mergeCell ref="O62:Q62"/>
    <mergeCell ref="C59:F59"/>
    <mergeCell ref="I59:J59"/>
    <mergeCell ref="O59:Q59"/>
    <mergeCell ref="C60:F60"/>
    <mergeCell ref="I60:J60"/>
    <mergeCell ref="O60:Q60"/>
    <mergeCell ref="C57:F57"/>
    <mergeCell ref="I57:J57"/>
    <mergeCell ref="O57:Q57"/>
    <mergeCell ref="C58:F58"/>
    <mergeCell ref="I58:J58"/>
    <mergeCell ref="O58:Q58"/>
    <mergeCell ref="C55:F55"/>
    <mergeCell ref="I55:J55"/>
    <mergeCell ref="O55:Q55"/>
    <mergeCell ref="C56:F56"/>
    <mergeCell ref="I56:J56"/>
    <mergeCell ref="O56:Q56"/>
    <mergeCell ref="C53:F53"/>
    <mergeCell ref="I53:J53"/>
    <mergeCell ref="O53:Q53"/>
    <mergeCell ref="C54:F54"/>
    <mergeCell ref="I54:J54"/>
    <mergeCell ref="O54:Q54"/>
    <mergeCell ref="C51:F51"/>
    <mergeCell ref="I51:J51"/>
    <mergeCell ref="O51:Q51"/>
    <mergeCell ref="C52:F52"/>
    <mergeCell ref="I52:J52"/>
    <mergeCell ref="O52:Q52"/>
    <mergeCell ref="C49:F49"/>
    <mergeCell ref="I49:J49"/>
    <mergeCell ref="O49:Q49"/>
    <mergeCell ref="C50:F50"/>
    <mergeCell ref="I50:J50"/>
    <mergeCell ref="O50:Q50"/>
    <mergeCell ref="C47:F47"/>
    <mergeCell ref="I47:J47"/>
    <mergeCell ref="O47:Q47"/>
    <mergeCell ref="C48:F48"/>
    <mergeCell ref="I48:J48"/>
    <mergeCell ref="O48:Q48"/>
    <mergeCell ref="C45:F45"/>
    <mergeCell ref="I45:J45"/>
    <mergeCell ref="O45:Q45"/>
    <mergeCell ref="C46:F46"/>
    <mergeCell ref="I46:J46"/>
    <mergeCell ref="O46:Q46"/>
    <mergeCell ref="C43:F43"/>
    <mergeCell ref="I43:J43"/>
    <mergeCell ref="O43:Q43"/>
    <mergeCell ref="C44:F44"/>
    <mergeCell ref="I44:J44"/>
    <mergeCell ref="O44:Q44"/>
    <mergeCell ref="C41:F41"/>
    <mergeCell ref="I41:J41"/>
    <mergeCell ref="O41:Q41"/>
    <mergeCell ref="C42:F42"/>
    <mergeCell ref="I42:J42"/>
    <mergeCell ref="O42:Q42"/>
    <mergeCell ref="C39:F39"/>
    <mergeCell ref="I39:J39"/>
    <mergeCell ref="O39:Q39"/>
    <mergeCell ref="C40:F40"/>
    <mergeCell ref="I40:J40"/>
    <mergeCell ref="O40:Q40"/>
    <mergeCell ref="C37:F37"/>
    <mergeCell ref="I37:J37"/>
    <mergeCell ref="O37:Q37"/>
    <mergeCell ref="C38:F38"/>
    <mergeCell ref="I38:J38"/>
    <mergeCell ref="O38:Q38"/>
    <mergeCell ref="C35:F35"/>
    <mergeCell ref="I35:J35"/>
    <mergeCell ref="O35:Q35"/>
    <mergeCell ref="C36:F36"/>
    <mergeCell ref="I36:J36"/>
    <mergeCell ref="O36:Q36"/>
    <mergeCell ref="C33:F33"/>
    <mergeCell ref="I33:J33"/>
    <mergeCell ref="O33:Q33"/>
    <mergeCell ref="C34:F34"/>
    <mergeCell ref="I34:J34"/>
    <mergeCell ref="O34:Q34"/>
    <mergeCell ref="C31:F31"/>
    <mergeCell ref="I31:J31"/>
    <mergeCell ref="O31:Q31"/>
    <mergeCell ref="C32:F32"/>
    <mergeCell ref="I32:J32"/>
    <mergeCell ref="O32:Q32"/>
    <mergeCell ref="C29:F29"/>
    <mergeCell ref="I29:J29"/>
    <mergeCell ref="O29:Q29"/>
    <mergeCell ref="C30:F30"/>
    <mergeCell ref="I30:J30"/>
    <mergeCell ref="O30:Q30"/>
    <mergeCell ref="C27:F27"/>
    <mergeCell ref="I27:J27"/>
    <mergeCell ref="O27:Q27"/>
    <mergeCell ref="C28:F28"/>
    <mergeCell ref="I28:J28"/>
    <mergeCell ref="O28:Q28"/>
    <mergeCell ref="C25:F25"/>
    <mergeCell ref="I25:J25"/>
    <mergeCell ref="O25:Q25"/>
    <mergeCell ref="C26:F26"/>
    <mergeCell ref="I26:J26"/>
    <mergeCell ref="O26:Q26"/>
    <mergeCell ref="C23:F23"/>
    <mergeCell ref="I23:J23"/>
    <mergeCell ref="O23:Q23"/>
    <mergeCell ref="C24:F24"/>
    <mergeCell ref="I24:J24"/>
    <mergeCell ref="O24:Q24"/>
    <mergeCell ref="C21:F21"/>
    <mergeCell ref="I21:J21"/>
    <mergeCell ref="O21:Q21"/>
    <mergeCell ref="C22:F22"/>
    <mergeCell ref="I22:J22"/>
    <mergeCell ref="O22:Q22"/>
    <mergeCell ref="C19:F19"/>
    <mergeCell ref="I19:J19"/>
    <mergeCell ref="O19:Q19"/>
    <mergeCell ref="C20:F20"/>
    <mergeCell ref="I20:J20"/>
    <mergeCell ref="O20:Q20"/>
    <mergeCell ref="C17:F17"/>
    <mergeCell ref="I17:J17"/>
    <mergeCell ref="O17:Q17"/>
    <mergeCell ref="C18:F18"/>
    <mergeCell ref="I18:J18"/>
    <mergeCell ref="O18:Q18"/>
    <mergeCell ref="C15:F15"/>
    <mergeCell ref="I15:J15"/>
    <mergeCell ref="O15:Q15"/>
    <mergeCell ref="C16:F16"/>
    <mergeCell ref="I16:J16"/>
    <mergeCell ref="O16:Q16"/>
    <mergeCell ref="C13:F13"/>
    <mergeCell ref="I13:J13"/>
    <mergeCell ref="O13:Q13"/>
    <mergeCell ref="C14:F14"/>
    <mergeCell ref="I14:J14"/>
    <mergeCell ref="O14:Q14"/>
    <mergeCell ref="C11:F11"/>
    <mergeCell ref="I11:J11"/>
    <mergeCell ref="O11:Q11"/>
    <mergeCell ref="C12:F12"/>
    <mergeCell ref="I12:J12"/>
    <mergeCell ref="O12:Q12"/>
    <mergeCell ref="R8:R9"/>
    <mergeCell ref="S8:S9"/>
    <mergeCell ref="I9:J9"/>
    <mergeCell ref="O9:Q9"/>
    <mergeCell ref="C10:F10"/>
    <mergeCell ref="I10:J10"/>
    <mergeCell ref="O10:Q10"/>
    <mergeCell ref="B7:B9"/>
    <mergeCell ref="C7:F9"/>
    <mergeCell ref="G7:L7"/>
    <mergeCell ref="M7:S7"/>
    <mergeCell ref="T7:T9"/>
    <mergeCell ref="U7:U9"/>
    <mergeCell ref="G8:J8"/>
    <mergeCell ref="K8:K9"/>
    <mergeCell ref="L8:L9"/>
    <mergeCell ref="M8:Q8"/>
    <mergeCell ref="B2:U2"/>
    <mergeCell ref="B3:U3"/>
    <mergeCell ref="B4:U4"/>
    <mergeCell ref="B5:C5"/>
    <mergeCell ref="D5:U5"/>
    <mergeCell ref="B6:I6"/>
    <mergeCell ref="J6:U6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31"/>
  </sheetPr>
  <dimension ref="B1:T26"/>
  <sheetViews>
    <sheetView zoomScalePageLayoutView="0" workbookViewId="0" topLeftCell="A4">
      <selection activeCell="R27" sqref="R27"/>
    </sheetView>
  </sheetViews>
  <sheetFormatPr defaultColWidth="8.7109375" defaultRowHeight="15" customHeight="1"/>
  <cols>
    <col min="1" max="1" width="3.00390625" style="4" customWidth="1"/>
    <col min="2" max="2" width="10.7109375" style="4" customWidth="1"/>
    <col min="3" max="3" width="0.13671875" style="4" customWidth="1"/>
    <col min="4" max="4" width="2.28125" style="4" customWidth="1"/>
    <col min="5" max="5" width="1.28515625" style="4" customWidth="1"/>
    <col min="6" max="6" width="60.7109375" style="4" customWidth="1"/>
    <col min="7" max="8" width="8.7109375" style="4" hidden="1" customWidth="1"/>
    <col min="9" max="9" width="14.57421875" style="4" hidden="1" customWidth="1"/>
    <col min="10" max="10" width="2.28125" style="4" hidden="1" customWidth="1"/>
    <col min="11" max="11" width="7.7109375" style="4" hidden="1" customWidth="1"/>
    <col min="12" max="14" width="8.7109375" style="4" hidden="1" customWidth="1"/>
    <col min="15" max="15" width="8.28125" style="4" hidden="1" customWidth="1"/>
    <col min="16" max="16" width="0.9921875" style="4" hidden="1" customWidth="1"/>
    <col min="17" max="17" width="7.7109375" style="4" hidden="1" customWidth="1"/>
    <col min="18" max="18" width="45.7109375" style="4" customWidth="1"/>
    <col min="19" max="19" width="8.7109375" style="4" hidden="1" customWidth="1"/>
    <col min="20" max="20" width="24.7109375" style="4" customWidth="1"/>
    <col min="21" max="16384" width="8.7109375" style="4" customWidth="1"/>
  </cols>
  <sheetData>
    <row r="1" spans="2:19" ht="15" customHeight="1">
      <c r="B1" s="150"/>
      <c r="C1" s="150"/>
      <c r="D1" s="150"/>
      <c r="E1" s="150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0"/>
      <c r="Q1" s="150"/>
      <c r="R1" s="150"/>
      <c r="S1" s="150"/>
    </row>
    <row r="2" spans="2:20" ht="24" customHeight="1">
      <c r="B2" s="421" t="s">
        <v>636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</row>
    <row r="3" spans="2:20" ht="42" customHeight="1">
      <c r="B3" s="518" t="s">
        <v>807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</row>
    <row r="4" spans="2:19" ht="8.25" customHeight="1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</row>
    <row r="5" spans="2:20" ht="15.75" customHeight="1">
      <c r="B5" s="519" t="s">
        <v>808</v>
      </c>
      <c r="C5" s="519"/>
      <c r="D5" s="520" t="s">
        <v>1115</v>
      </c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  <c r="Q5" s="520"/>
      <c r="R5" s="520"/>
      <c r="S5" s="520"/>
      <c r="T5" s="520"/>
    </row>
    <row r="6" spans="2:20" ht="31.5" customHeight="1">
      <c r="B6" s="519" t="s">
        <v>810</v>
      </c>
      <c r="C6" s="519"/>
      <c r="D6" s="519"/>
      <c r="E6" s="519"/>
      <c r="F6" s="519"/>
      <c r="G6" s="519"/>
      <c r="H6" s="519"/>
      <c r="I6" s="519"/>
      <c r="J6" s="519"/>
      <c r="K6" s="519" t="s">
        <v>810</v>
      </c>
      <c r="L6" s="519"/>
      <c r="M6" s="519"/>
      <c r="N6" s="519"/>
      <c r="O6" s="519"/>
      <c r="P6" s="519"/>
      <c r="Q6" s="519"/>
      <c r="R6" s="519"/>
      <c r="S6" s="519"/>
      <c r="T6" s="519"/>
    </row>
    <row r="7" spans="2:20" ht="14.25" customHeight="1">
      <c r="B7" s="521" t="s">
        <v>641</v>
      </c>
      <c r="C7" s="521" t="s">
        <v>642</v>
      </c>
      <c r="D7" s="521"/>
      <c r="E7" s="521"/>
      <c r="F7" s="521"/>
      <c r="G7" s="521" t="s">
        <v>643</v>
      </c>
      <c r="H7" s="521"/>
      <c r="I7" s="521"/>
      <c r="J7" s="521"/>
      <c r="K7" s="521"/>
      <c r="L7" s="521"/>
      <c r="M7" s="521" t="s">
        <v>644</v>
      </c>
      <c r="N7" s="521"/>
      <c r="O7" s="521"/>
      <c r="P7" s="521"/>
      <c r="Q7" s="521"/>
      <c r="R7" s="521"/>
      <c r="S7" s="521" t="s">
        <v>645</v>
      </c>
      <c r="T7" s="521" t="s">
        <v>10</v>
      </c>
    </row>
    <row r="8" spans="2:20" ht="15" customHeight="1">
      <c r="B8" s="521"/>
      <c r="C8" s="521"/>
      <c r="D8" s="521"/>
      <c r="E8" s="521"/>
      <c r="F8" s="521"/>
      <c r="G8" s="521" t="s">
        <v>646</v>
      </c>
      <c r="H8" s="521"/>
      <c r="I8" s="521"/>
      <c r="J8" s="522" t="s">
        <v>811</v>
      </c>
      <c r="K8" s="522"/>
      <c r="L8" s="521" t="s">
        <v>648</v>
      </c>
      <c r="M8" s="521" t="s">
        <v>649</v>
      </c>
      <c r="N8" s="521"/>
      <c r="O8" s="521"/>
      <c r="P8" s="521" t="s">
        <v>650</v>
      </c>
      <c r="Q8" s="521"/>
      <c r="R8" s="521" t="s">
        <v>651</v>
      </c>
      <c r="S8" s="521"/>
      <c r="T8" s="521"/>
    </row>
    <row r="9" spans="2:20" ht="21" customHeight="1">
      <c r="B9" s="521"/>
      <c r="C9" s="521"/>
      <c r="D9" s="521"/>
      <c r="E9" s="521"/>
      <c r="F9" s="521"/>
      <c r="G9" s="285" t="s">
        <v>812</v>
      </c>
      <c r="H9" s="285" t="s">
        <v>813</v>
      </c>
      <c r="I9" s="285" t="s">
        <v>814</v>
      </c>
      <c r="J9" s="522"/>
      <c r="K9" s="522"/>
      <c r="L9" s="521"/>
      <c r="M9" s="285" t="s">
        <v>815</v>
      </c>
      <c r="N9" s="285" t="s">
        <v>816</v>
      </c>
      <c r="O9" s="285" t="s">
        <v>817</v>
      </c>
      <c r="P9" s="521"/>
      <c r="Q9" s="521"/>
      <c r="R9" s="521"/>
      <c r="S9" s="521"/>
      <c r="T9" s="521"/>
    </row>
    <row r="10" spans="2:20" ht="18" customHeight="1">
      <c r="B10" s="286" t="s">
        <v>906</v>
      </c>
      <c r="C10" s="523" t="s">
        <v>907</v>
      </c>
      <c r="D10" s="523"/>
      <c r="E10" s="523"/>
      <c r="F10" s="523"/>
      <c r="G10" s="287"/>
      <c r="H10" s="287"/>
      <c r="I10" s="287"/>
      <c r="J10" s="524"/>
      <c r="K10" s="524"/>
      <c r="L10" s="287"/>
      <c r="M10" s="287"/>
      <c r="N10" s="287"/>
      <c r="O10" s="288"/>
      <c r="P10" s="524"/>
      <c r="Q10" s="524"/>
      <c r="R10" s="287"/>
      <c r="S10" s="287"/>
      <c r="T10" s="289"/>
    </row>
    <row r="11" spans="2:20" ht="12" customHeight="1">
      <c r="B11" s="290" t="s">
        <v>908</v>
      </c>
      <c r="C11" s="525" t="s">
        <v>653</v>
      </c>
      <c r="D11" s="525"/>
      <c r="E11" s="525"/>
      <c r="F11" s="525"/>
      <c r="G11" s="264">
        <v>10010000</v>
      </c>
      <c r="H11" s="264">
        <v>0</v>
      </c>
      <c r="I11" s="264">
        <v>0</v>
      </c>
      <c r="J11" s="507">
        <v>0</v>
      </c>
      <c r="K11" s="507"/>
      <c r="L11" s="264">
        <f>SUM(G11:K11)</f>
        <v>10010000</v>
      </c>
      <c r="M11" s="264">
        <v>0</v>
      </c>
      <c r="N11" s="264">
        <v>0</v>
      </c>
      <c r="O11" s="264">
        <v>0</v>
      </c>
      <c r="P11" s="507">
        <v>0</v>
      </c>
      <c r="Q11" s="507"/>
      <c r="R11" s="264">
        <v>0</v>
      </c>
      <c r="S11" s="264">
        <v>10010000</v>
      </c>
      <c r="T11" s="292">
        <f>R11</f>
        <v>0</v>
      </c>
    </row>
    <row r="12" spans="2:20" ht="12" customHeight="1">
      <c r="B12" s="293" t="s">
        <v>885</v>
      </c>
      <c r="C12" s="526" t="s">
        <v>822</v>
      </c>
      <c r="D12" s="526"/>
      <c r="E12" s="526"/>
      <c r="F12" s="526"/>
      <c r="G12" s="268">
        <v>0</v>
      </c>
      <c r="H12" s="268">
        <v>0</v>
      </c>
      <c r="I12" s="268">
        <v>0</v>
      </c>
      <c r="J12" s="509">
        <v>0</v>
      </c>
      <c r="K12" s="509"/>
      <c r="L12" s="268">
        <v>0</v>
      </c>
      <c r="M12" s="268">
        <v>0</v>
      </c>
      <c r="N12" s="268">
        <v>0</v>
      </c>
      <c r="O12" s="268">
        <f aca="true" t="shared" si="0" ref="O12:O23">SUM(M12:N12)</f>
        <v>0</v>
      </c>
      <c r="P12" s="509">
        <v>13864.44</v>
      </c>
      <c r="Q12" s="509"/>
      <c r="R12" s="268">
        <f>P12</f>
        <v>13864.44</v>
      </c>
      <c r="S12" s="268">
        <v>-13864.44</v>
      </c>
      <c r="T12" s="294">
        <f>R12-'Memória de Cálculo'!E21</f>
        <v>0</v>
      </c>
    </row>
    <row r="13" spans="2:20" ht="12" customHeight="1">
      <c r="B13" s="293" t="s">
        <v>879</v>
      </c>
      <c r="C13" s="526" t="s">
        <v>824</v>
      </c>
      <c r="D13" s="526"/>
      <c r="E13" s="526"/>
      <c r="F13" s="526"/>
      <c r="G13" s="268">
        <v>0</v>
      </c>
      <c r="H13" s="268">
        <v>0</v>
      </c>
      <c r="I13" s="268">
        <v>0</v>
      </c>
      <c r="J13" s="509">
        <v>0</v>
      </c>
      <c r="K13" s="509"/>
      <c r="L13" s="268">
        <v>0</v>
      </c>
      <c r="M13" s="268">
        <v>0</v>
      </c>
      <c r="N13" s="268">
        <v>0</v>
      </c>
      <c r="O13" s="268">
        <f t="shared" si="0"/>
        <v>0</v>
      </c>
      <c r="P13" s="509">
        <v>121309.38</v>
      </c>
      <c r="Q13" s="509"/>
      <c r="R13" s="268">
        <f>P13</f>
        <v>121309.38</v>
      </c>
      <c r="S13" s="268">
        <v>-121309.38</v>
      </c>
      <c r="T13" s="294">
        <f>R13-'Memória de Cálculo'!E37</f>
        <v>0</v>
      </c>
    </row>
    <row r="14" spans="2:20" ht="12" customHeight="1">
      <c r="B14" s="293" t="s">
        <v>827</v>
      </c>
      <c r="C14" s="526" t="s">
        <v>826</v>
      </c>
      <c r="D14" s="526"/>
      <c r="E14" s="526"/>
      <c r="F14" s="526"/>
      <c r="G14" s="268">
        <v>0</v>
      </c>
      <c r="H14" s="268">
        <v>0</v>
      </c>
      <c r="I14" s="268">
        <v>0</v>
      </c>
      <c r="J14" s="509">
        <v>0</v>
      </c>
      <c r="K14" s="509"/>
      <c r="L14" s="268">
        <v>0</v>
      </c>
      <c r="M14" s="268">
        <v>0</v>
      </c>
      <c r="N14" s="268">
        <v>0</v>
      </c>
      <c r="O14" s="268">
        <f t="shared" si="0"/>
        <v>0</v>
      </c>
      <c r="P14" s="509">
        <v>264094.52</v>
      </c>
      <c r="Q14" s="509"/>
      <c r="R14" s="268">
        <f>P14</f>
        <v>264094.52</v>
      </c>
      <c r="S14" s="268">
        <v>-264094.52</v>
      </c>
      <c r="T14" s="294">
        <f>R14-'Memória de Cálculo'!E53</f>
        <v>0</v>
      </c>
    </row>
    <row r="15" spans="2:20" ht="12" customHeight="1">
      <c r="B15" s="293" t="s">
        <v>904</v>
      </c>
      <c r="C15" s="526" t="s">
        <v>829</v>
      </c>
      <c r="D15" s="526"/>
      <c r="E15" s="526"/>
      <c r="F15" s="526"/>
      <c r="G15" s="268">
        <v>0</v>
      </c>
      <c r="H15" s="268">
        <v>0</v>
      </c>
      <c r="I15" s="268">
        <v>0</v>
      </c>
      <c r="J15" s="509">
        <v>0</v>
      </c>
      <c r="K15" s="509"/>
      <c r="L15" s="268">
        <v>0</v>
      </c>
      <c r="M15" s="268">
        <v>0</v>
      </c>
      <c r="N15" s="268">
        <v>0</v>
      </c>
      <c r="O15" s="268">
        <f t="shared" si="0"/>
        <v>0</v>
      </c>
      <c r="P15" s="509">
        <v>6653.51</v>
      </c>
      <c r="Q15" s="509"/>
      <c r="R15" s="268">
        <f>P15</f>
        <v>6653.51</v>
      </c>
      <c r="S15" s="268">
        <v>-6653.51</v>
      </c>
      <c r="T15" s="294">
        <f>R15-'Memória de Cálculo'!E69</f>
        <v>0</v>
      </c>
    </row>
    <row r="16" spans="2:20" ht="12" customHeight="1">
      <c r="B16" s="293" t="s">
        <v>886</v>
      </c>
      <c r="C16" s="526" t="s">
        <v>833</v>
      </c>
      <c r="D16" s="526"/>
      <c r="E16" s="526"/>
      <c r="F16" s="526"/>
      <c r="G16" s="268">
        <v>0</v>
      </c>
      <c r="H16" s="268">
        <v>0</v>
      </c>
      <c r="I16" s="268">
        <v>0</v>
      </c>
      <c r="J16" s="509">
        <v>0</v>
      </c>
      <c r="K16" s="509"/>
      <c r="L16" s="268">
        <v>0</v>
      </c>
      <c r="M16" s="268">
        <v>0</v>
      </c>
      <c r="N16" s="268">
        <v>0</v>
      </c>
      <c r="O16" s="268">
        <f t="shared" si="0"/>
        <v>0</v>
      </c>
      <c r="P16" s="509">
        <v>84398.56</v>
      </c>
      <c r="Q16" s="509"/>
      <c r="R16" s="268">
        <f>P16</f>
        <v>84398.56</v>
      </c>
      <c r="S16" s="268">
        <v>-84398.56</v>
      </c>
      <c r="T16" s="294">
        <f>R16-'Memória de Cálculo'!E85</f>
        <v>0</v>
      </c>
    </row>
    <row r="17" spans="2:20" ht="12" customHeight="1">
      <c r="B17" s="295" t="s">
        <v>836</v>
      </c>
      <c r="C17" s="527" t="s">
        <v>835</v>
      </c>
      <c r="D17" s="527"/>
      <c r="E17" s="527"/>
      <c r="F17" s="527"/>
      <c r="G17" s="260">
        <v>0</v>
      </c>
      <c r="H17" s="260">
        <v>0</v>
      </c>
      <c r="I17" s="260">
        <v>0</v>
      </c>
      <c r="J17" s="505">
        <v>0</v>
      </c>
      <c r="K17" s="505"/>
      <c r="L17" s="260">
        <v>0</v>
      </c>
      <c r="M17" s="260">
        <v>-82401.62</v>
      </c>
      <c r="N17" s="260">
        <v>0</v>
      </c>
      <c r="O17" s="260">
        <f t="shared" si="0"/>
        <v>-82401.62</v>
      </c>
      <c r="P17" s="505">
        <v>160125.91</v>
      </c>
      <c r="Q17" s="505"/>
      <c r="R17" s="260">
        <v>77724.29</v>
      </c>
      <c r="S17" s="260">
        <v>-77724.29</v>
      </c>
      <c r="T17" s="296">
        <f>R17-'Memória de Cálculo'!E101</f>
        <v>0</v>
      </c>
    </row>
    <row r="18" spans="2:20" ht="12" customHeight="1">
      <c r="B18" s="293" t="s">
        <v>887</v>
      </c>
      <c r="C18" s="526" t="s">
        <v>838</v>
      </c>
      <c r="D18" s="526"/>
      <c r="E18" s="526"/>
      <c r="F18" s="526"/>
      <c r="G18" s="268">
        <v>0</v>
      </c>
      <c r="H18" s="268">
        <v>0</v>
      </c>
      <c r="I18" s="268">
        <v>0</v>
      </c>
      <c r="J18" s="509">
        <v>0</v>
      </c>
      <c r="K18" s="509"/>
      <c r="L18" s="268">
        <v>0</v>
      </c>
      <c r="M18" s="268">
        <v>-1136.4</v>
      </c>
      <c r="N18" s="268">
        <v>0</v>
      </c>
      <c r="O18" s="268">
        <f t="shared" si="0"/>
        <v>-1136.4</v>
      </c>
      <c r="P18" s="509">
        <v>24725.21</v>
      </c>
      <c r="Q18" s="509"/>
      <c r="R18" s="268">
        <v>23588.81</v>
      </c>
      <c r="S18" s="268">
        <v>-23588.81</v>
      </c>
      <c r="T18" s="294">
        <f>R18-'Memória de Cálculo'!E117</f>
        <v>0</v>
      </c>
    </row>
    <row r="19" spans="2:20" ht="12" customHeight="1">
      <c r="B19" s="290" t="s">
        <v>889</v>
      </c>
      <c r="C19" s="291"/>
      <c r="D19" s="530" t="s">
        <v>842</v>
      </c>
      <c r="E19" s="530"/>
      <c r="F19" s="530"/>
      <c r="G19" s="264">
        <v>0</v>
      </c>
      <c r="H19" s="264">
        <v>0</v>
      </c>
      <c r="I19" s="264">
        <v>0</v>
      </c>
      <c r="J19" s="507">
        <v>0</v>
      </c>
      <c r="K19" s="507"/>
      <c r="L19" s="264">
        <v>0</v>
      </c>
      <c r="M19" s="264">
        <v>0</v>
      </c>
      <c r="N19" s="264">
        <v>0</v>
      </c>
      <c r="O19" s="264">
        <f t="shared" si="0"/>
        <v>0</v>
      </c>
      <c r="P19" s="507">
        <v>7351.46</v>
      </c>
      <c r="Q19" s="507"/>
      <c r="R19" s="264">
        <f>P19</f>
        <v>7351.46</v>
      </c>
      <c r="S19" s="264">
        <v>-7351.46</v>
      </c>
      <c r="T19" s="292">
        <f>R19-'Memória de Cálculo'!E127</f>
        <v>0</v>
      </c>
    </row>
    <row r="20" spans="2:20" ht="12" customHeight="1">
      <c r="B20" s="290" t="s">
        <v>890</v>
      </c>
      <c r="C20" s="525" t="s">
        <v>844</v>
      </c>
      <c r="D20" s="525"/>
      <c r="E20" s="525"/>
      <c r="F20" s="525"/>
      <c r="G20" s="264">
        <v>0</v>
      </c>
      <c r="H20" s="264">
        <v>0</v>
      </c>
      <c r="I20" s="264">
        <v>0</v>
      </c>
      <c r="J20" s="507">
        <v>0</v>
      </c>
      <c r="K20" s="507"/>
      <c r="L20" s="264">
        <v>0</v>
      </c>
      <c r="M20" s="264">
        <v>0</v>
      </c>
      <c r="N20" s="264">
        <v>0</v>
      </c>
      <c r="O20" s="264">
        <f t="shared" si="0"/>
        <v>0</v>
      </c>
      <c r="P20" s="507">
        <v>26782.28</v>
      </c>
      <c r="Q20" s="507"/>
      <c r="R20" s="264">
        <f>P20</f>
        <v>26782.28</v>
      </c>
      <c r="S20" s="264">
        <v>-26782.28</v>
      </c>
      <c r="T20" s="292">
        <f>R20-'Memória de Cálculo'!E141</f>
        <v>0</v>
      </c>
    </row>
    <row r="21" spans="2:20" ht="12" customHeight="1">
      <c r="B21" s="290" t="s">
        <v>891</v>
      </c>
      <c r="C21" s="525" t="s">
        <v>848</v>
      </c>
      <c r="D21" s="525"/>
      <c r="E21" s="525"/>
      <c r="F21" s="525"/>
      <c r="G21" s="264">
        <v>0</v>
      </c>
      <c r="H21" s="264">
        <v>0</v>
      </c>
      <c r="I21" s="264">
        <v>0</v>
      </c>
      <c r="J21" s="507">
        <v>0</v>
      </c>
      <c r="K21" s="507"/>
      <c r="L21" s="264">
        <v>0</v>
      </c>
      <c r="M21" s="264">
        <v>0</v>
      </c>
      <c r="N21" s="264">
        <v>0</v>
      </c>
      <c r="O21" s="264">
        <f t="shared" si="0"/>
        <v>0</v>
      </c>
      <c r="P21" s="507">
        <v>6686.06</v>
      </c>
      <c r="Q21" s="507"/>
      <c r="R21" s="264">
        <f>P21</f>
        <v>6686.06</v>
      </c>
      <c r="S21" s="264">
        <v>-6686.06</v>
      </c>
      <c r="T21" s="292">
        <f>R21-'Memória de Cálculo'!E157</f>
        <v>0</v>
      </c>
    </row>
    <row r="22" spans="2:20" ht="12" customHeight="1">
      <c r="B22" s="297" t="s">
        <v>849</v>
      </c>
      <c r="C22" s="528" t="s">
        <v>850</v>
      </c>
      <c r="D22" s="528"/>
      <c r="E22" s="528"/>
      <c r="F22" s="528"/>
      <c r="G22" s="298">
        <v>0</v>
      </c>
      <c r="H22" s="298">
        <v>0</v>
      </c>
      <c r="I22" s="298">
        <v>0</v>
      </c>
      <c r="J22" s="529">
        <v>0</v>
      </c>
      <c r="K22" s="529"/>
      <c r="L22" s="298">
        <v>0</v>
      </c>
      <c r="M22" s="298">
        <v>-2316.72</v>
      </c>
      <c r="N22" s="298">
        <v>0</v>
      </c>
      <c r="O22" s="298">
        <f t="shared" si="0"/>
        <v>-2316.72</v>
      </c>
      <c r="P22" s="529">
        <v>8261.36</v>
      </c>
      <c r="Q22" s="529"/>
      <c r="R22" s="298">
        <v>5944.64</v>
      </c>
      <c r="S22" s="298">
        <v>-5944.64</v>
      </c>
      <c r="T22" s="299">
        <f>R22-'Memória de Cálculo'!E173</f>
        <v>0</v>
      </c>
    </row>
    <row r="23" spans="2:20" ht="12" customHeight="1">
      <c r="B23" s="300" t="s">
        <v>892</v>
      </c>
      <c r="C23" s="530" t="s">
        <v>852</v>
      </c>
      <c r="D23" s="530"/>
      <c r="E23" s="530"/>
      <c r="F23" s="530"/>
      <c r="G23" s="264">
        <v>0</v>
      </c>
      <c r="H23" s="264">
        <v>0</v>
      </c>
      <c r="I23" s="264">
        <v>0</v>
      </c>
      <c r="J23" s="507">
        <v>0</v>
      </c>
      <c r="K23" s="507"/>
      <c r="L23" s="264">
        <v>0</v>
      </c>
      <c r="M23" s="264">
        <v>286.43</v>
      </c>
      <c r="N23" s="264">
        <v>0</v>
      </c>
      <c r="O23" s="264">
        <f t="shared" si="0"/>
        <v>286.43</v>
      </c>
      <c r="P23" s="507">
        <v>286.43</v>
      </c>
      <c r="Q23" s="507"/>
      <c r="R23" s="264">
        <v>572.86</v>
      </c>
      <c r="S23" s="264">
        <v>-572.86</v>
      </c>
      <c r="T23" s="292">
        <f>R23-'Memória de Cálculo'!E189</f>
        <v>0</v>
      </c>
    </row>
    <row r="24" spans="2:20" ht="15" customHeight="1">
      <c r="B24" s="301"/>
      <c r="C24" s="531" t="s">
        <v>855</v>
      </c>
      <c r="D24" s="531"/>
      <c r="E24" s="531"/>
      <c r="F24" s="531"/>
      <c r="G24" s="272">
        <f>SUM(G11:G23)</f>
        <v>10010000</v>
      </c>
      <c r="H24" s="272">
        <f>SUM(H11:H23)</f>
        <v>0</v>
      </c>
      <c r="I24" s="272">
        <f>SUM(I11:I23)</f>
        <v>0</v>
      </c>
      <c r="J24" s="511">
        <f>SUM(J11:K23)</f>
        <v>0</v>
      </c>
      <c r="K24" s="511"/>
      <c r="L24" s="272">
        <f>SUM(L11:L23)</f>
        <v>10010000</v>
      </c>
      <c r="M24" s="272">
        <f>SUM(M11:M23)</f>
        <v>-85568.31</v>
      </c>
      <c r="N24" s="272">
        <f>SUM(N11:N23)</f>
        <v>0</v>
      </c>
      <c r="O24" s="272">
        <f>SUM(O11:O23)</f>
        <v>-85568.31</v>
      </c>
      <c r="P24" s="511">
        <f>SUM(P11:Q23)</f>
        <v>724539.1200000001</v>
      </c>
      <c r="Q24" s="511"/>
      <c r="R24" s="272">
        <f>SUM(R11:R23)</f>
        <v>638970.8100000002</v>
      </c>
      <c r="S24" s="272">
        <f>SUM(S11:S23)</f>
        <v>9371029.19</v>
      </c>
      <c r="T24" s="302">
        <f>SUM(T11:T23)</f>
        <v>0</v>
      </c>
    </row>
    <row r="25" spans="2:18" ht="15" customHeight="1">
      <c r="B25" s="303"/>
      <c r="R25" s="147"/>
    </row>
    <row r="26" ht="15" customHeight="1">
      <c r="R26" s="147"/>
    </row>
  </sheetData>
  <sheetProtection selectLockedCells="1" selectUnlockedCells="1"/>
  <mergeCells count="63">
    <mergeCell ref="C24:F24"/>
    <mergeCell ref="J24:K24"/>
    <mergeCell ref="P24:Q24"/>
    <mergeCell ref="C22:F22"/>
    <mergeCell ref="J22:K22"/>
    <mergeCell ref="P22:Q22"/>
    <mergeCell ref="C23:F23"/>
    <mergeCell ref="J23:K23"/>
    <mergeCell ref="P23:Q23"/>
    <mergeCell ref="C20:F20"/>
    <mergeCell ref="J20:K20"/>
    <mergeCell ref="P20:Q20"/>
    <mergeCell ref="C21:F21"/>
    <mergeCell ref="J21:K21"/>
    <mergeCell ref="P21:Q21"/>
    <mergeCell ref="C18:F18"/>
    <mergeCell ref="J18:K18"/>
    <mergeCell ref="P18:Q18"/>
    <mergeCell ref="D19:F19"/>
    <mergeCell ref="J19:K19"/>
    <mergeCell ref="P19:Q19"/>
    <mergeCell ref="C16:F16"/>
    <mergeCell ref="J16:K16"/>
    <mergeCell ref="P16:Q16"/>
    <mergeCell ref="C17:F17"/>
    <mergeCell ref="J17:K17"/>
    <mergeCell ref="P17:Q17"/>
    <mergeCell ref="C14:F14"/>
    <mergeCell ref="J14:K14"/>
    <mergeCell ref="P14:Q14"/>
    <mergeCell ref="C15:F15"/>
    <mergeCell ref="J15:K15"/>
    <mergeCell ref="P15:Q15"/>
    <mergeCell ref="C12:F12"/>
    <mergeCell ref="J12:K12"/>
    <mergeCell ref="P12:Q12"/>
    <mergeCell ref="C13:F13"/>
    <mergeCell ref="J13:K13"/>
    <mergeCell ref="P13:Q13"/>
    <mergeCell ref="P8:Q9"/>
    <mergeCell ref="R8:R9"/>
    <mergeCell ref="C10:F10"/>
    <mergeCell ref="J10:K10"/>
    <mergeCell ref="P10:Q10"/>
    <mergeCell ref="C11:F11"/>
    <mergeCell ref="J11:K11"/>
    <mergeCell ref="P11:Q11"/>
    <mergeCell ref="B7:B9"/>
    <mergeCell ref="C7:F9"/>
    <mergeCell ref="G7:L7"/>
    <mergeCell ref="M7:R7"/>
    <mergeCell ref="S7:S9"/>
    <mergeCell ref="T7:T9"/>
    <mergeCell ref="G8:I8"/>
    <mergeCell ref="J8:K9"/>
    <mergeCell ref="L8:L9"/>
    <mergeCell ref="M8:O8"/>
    <mergeCell ref="B2:T2"/>
    <mergeCell ref="B3:T3"/>
    <mergeCell ref="B5:C5"/>
    <mergeCell ref="D5:T5"/>
    <mergeCell ref="B6:J6"/>
    <mergeCell ref="K6:T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T206"/>
  <sheetViews>
    <sheetView zoomScalePageLayoutView="0" workbookViewId="0" topLeftCell="A4">
      <selection activeCell="R207" sqref="R207"/>
    </sheetView>
  </sheetViews>
  <sheetFormatPr defaultColWidth="8.7109375" defaultRowHeight="15" customHeight="1"/>
  <cols>
    <col min="1" max="1" width="10.7109375" style="4" customWidth="1"/>
    <col min="2" max="2" width="0.13671875" style="4" customWidth="1"/>
    <col min="3" max="3" width="2.28125" style="4" customWidth="1"/>
    <col min="4" max="4" width="1.28515625" style="4" customWidth="1"/>
    <col min="5" max="5" width="60.7109375" style="4" customWidth="1"/>
    <col min="6" max="7" width="8.7109375" style="4" hidden="1" customWidth="1"/>
    <col min="8" max="8" width="14.8515625" style="4" hidden="1" customWidth="1"/>
    <col min="9" max="9" width="2.28125" style="4" hidden="1" customWidth="1"/>
    <col min="10" max="10" width="8.00390625" style="4" hidden="1" customWidth="1"/>
    <col min="11" max="13" width="8.7109375" style="4" hidden="1" customWidth="1"/>
    <col min="14" max="14" width="8.28125" style="4" hidden="1" customWidth="1"/>
    <col min="15" max="15" width="0.2890625" style="4" hidden="1" customWidth="1"/>
    <col min="16" max="16" width="0.9921875" style="4" hidden="1" customWidth="1"/>
    <col min="17" max="17" width="7.7109375" style="4" hidden="1" customWidth="1"/>
    <col min="18" max="18" width="45.7109375" style="4" customWidth="1"/>
    <col min="19" max="19" width="12.140625" style="4" hidden="1" customWidth="1"/>
    <col min="20" max="20" width="15.7109375" style="4" customWidth="1"/>
    <col min="21" max="64" width="8.7109375" style="4" customWidth="1"/>
  </cols>
  <sheetData>
    <row r="1" spans="1:19" ht="15" customHeight="1">
      <c r="A1" s="150"/>
      <c r="B1" s="150"/>
      <c r="C1" s="150"/>
      <c r="D1" s="150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0"/>
      <c r="P1" s="150"/>
      <c r="Q1" s="150"/>
      <c r="R1" s="150"/>
      <c r="S1" s="150"/>
    </row>
    <row r="2" spans="1:19" ht="21" customHeight="1">
      <c r="A2" s="150"/>
      <c r="B2" s="150"/>
      <c r="C2" s="150"/>
      <c r="D2" s="150"/>
      <c r="E2" s="421" t="s">
        <v>636</v>
      </c>
      <c r="F2" s="421"/>
      <c r="G2" s="421"/>
      <c r="H2" s="421"/>
      <c r="I2" s="421"/>
      <c r="J2" s="421"/>
      <c r="K2" s="421"/>
      <c r="L2" s="421"/>
      <c r="M2" s="421"/>
      <c r="N2" s="421"/>
      <c r="O2" s="150"/>
      <c r="P2" s="150"/>
      <c r="Q2" s="150"/>
      <c r="R2" s="150"/>
      <c r="S2" s="150"/>
    </row>
    <row r="3" spans="1:19" ht="51" customHeight="1">
      <c r="A3" s="150"/>
      <c r="B3" s="150"/>
      <c r="C3" s="150"/>
      <c r="D3" s="422" t="s">
        <v>807</v>
      </c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150"/>
      <c r="R3" s="150"/>
      <c r="S3" s="150"/>
    </row>
    <row r="4" spans="1:19" ht="15" customHeight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</row>
    <row r="5" spans="1:19" ht="15" customHeight="1">
      <c r="A5" s="423" t="s">
        <v>808</v>
      </c>
      <c r="B5" s="423"/>
      <c r="C5" s="424" t="s">
        <v>809</v>
      </c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</row>
    <row r="6" spans="1:19" ht="28.5" customHeight="1">
      <c r="A6" s="425" t="s">
        <v>810</v>
      </c>
      <c r="B6" s="425"/>
      <c r="C6" s="425"/>
      <c r="D6" s="425"/>
      <c r="E6" s="425"/>
      <c r="F6" s="425"/>
      <c r="G6" s="425"/>
      <c r="H6" s="425"/>
      <c r="I6" s="425"/>
      <c r="J6" s="425" t="s">
        <v>810</v>
      </c>
      <c r="K6" s="425"/>
      <c r="L6" s="425"/>
      <c r="M6" s="425"/>
      <c r="N6" s="425"/>
      <c r="O6" s="425"/>
      <c r="P6" s="425"/>
      <c r="Q6" s="425"/>
      <c r="R6" s="425"/>
      <c r="S6" s="425"/>
    </row>
    <row r="7" spans="1:19" ht="15" customHeight="1">
      <c r="A7" s="426" t="s">
        <v>641</v>
      </c>
      <c r="B7" s="426" t="s">
        <v>642</v>
      </c>
      <c r="C7" s="426"/>
      <c r="D7" s="426"/>
      <c r="E7" s="426"/>
      <c r="F7" s="427" t="s">
        <v>643</v>
      </c>
      <c r="G7" s="427"/>
      <c r="H7" s="427"/>
      <c r="I7" s="427"/>
      <c r="J7" s="427"/>
      <c r="K7" s="427"/>
      <c r="L7" s="427" t="s">
        <v>644</v>
      </c>
      <c r="M7" s="427"/>
      <c r="N7" s="427"/>
      <c r="O7" s="427"/>
      <c r="P7" s="427"/>
      <c r="Q7" s="427"/>
      <c r="R7" s="427"/>
      <c r="S7" s="426" t="s">
        <v>645</v>
      </c>
    </row>
    <row r="8" spans="1:19" ht="15.75" customHeight="1">
      <c r="A8" s="426"/>
      <c r="B8" s="426"/>
      <c r="C8" s="426"/>
      <c r="D8" s="426"/>
      <c r="E8" s="426"/>
      <c r="F8" s="426" t="s">
        <v>646</v>
      </c>
      <c r="G8" s="426"/>
      <c r="H8" s="426"/>
      <c r="I8" s="428" t="s">
        <v>811</v>
      </c>
      <c r="J8" s="428"/>
      <c r="K8" s="426" t="s">
        <v>648</v>
      </c>
      <c r="L8" s="426" t="s">
        <v>649</v>
      </c>
      <c r="M8" s="426"/>
      <c r="N8" s="426"/>
      <c r="O8" s="426"/>
      <c r="P8" s="426" t="s">
        <v>650</v>
      </c>
      <c r="Q8" s="426"/>
      <c r="R8" s="426" t="s">
        <v>651</v>
      </c>
      <c r="S8" s="426"/>
    </row>
    <row r="9" spans="1:20" ht="15" customHeight="1">
      <c r="A9" s="426"/>
      <c r="B9" s="426"/>
      <c r="C9" s="426"/>
      <c r="D9" s="426"/>
      <c r="E9" s="426"/>
      <c r="F9" s="152" t="s">
        <v>812</v>
      </c>
      <c r="G9" s="152" t="s">
        <v>813</v>
      </c>
      <c r="H9" s="152" t="s">
        <v>814</v>
      </c>
      <c r="I9" s="428"/>
      <c r="J9" s="428"/>
      <c r="K9" s="426"/>
      <c r="L9" s="152" t="s">
        <v>815</v>
      </c>
      <c r="M9" s="152" t="s">
        <v>816</v>
      </c>
      <c r="N9" s="426" t="s">
        <v>817</v>
      </c>
      <c r="O9" s="426"/>
      <c r="P9" s="426"/>
      <c r="Q9" s="426"/>
      <c r="R9" s="426"/>
      <c r="S9" s="426"/>
      <c r="T9" s="152" t="s">
        <v>10</v>
      </c>
    </row>
    <row r="10" spans="1:20" ht="15.75" customHeight="1" hidden="1">
      <c r="A10" s="153" t="s">
        <v>818</v>
      </c>
      <c r="B10" s="429" t="s">
        <v>819</v>
      </c>
      <c r="C10" s="429"/>
      <c r="D10" s="429"/>
      <c r="E10" s="429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5"/>
    </row>
    <row r="11" spans="1:20" ht="9.75" customHeight="1" hidden="1">
      <c r="A11" s="156" t="s">
        <v>820</v>
      </c>
      <c r="B11" s="430" t="s">
        <v>653</v>
      </c>
      <c r="C11" s="430"/>
      <c r="D11" s="430"/>
      <c r="E11" s="430"/>
      <c r="F11" s="157">
        <v>20000</v>
      </c>
      <c r="G11" s="157">
        <v>0</v>
      </c>
      <c r="H11" s="157">
        <v>28500000</v>
      </c>
      <c r="I11" s="431">
        <v>0</v>
      </c>
      <c r="J11" s="431"/>
      <c r="K11" s="157">
        <v>28520000</v>
      </c>
      <c r="L11" s="157">
        <v>0</v>
      </c>
      <c r="M11" s="157">
        <v>0</v>
      </c>
      <c r="N11" s="431">
        <v>0</v>
      </c>
      <c r="O11" s="431"/>
      <c r="P11" s="431">
        <v>0</v>
      </c>
      <c r="Q11" s="431"/>
      <c r="R11" s="157">
        <v>0</v>
      </c>
      <c r="S11" s="157">
        <v>28520000</v>
      </c>
      <c r="T11" s="155"/>
    </row>
    <row r="12" spans="1:20" ht="9.75" customHeight="1" hidden="1">
      <c r="A12" s="156" t="s">
        <v>821</v>
      </c>
      <c r="B12" s="430" t="s">
        <v>822</v>
      </c>
      <c r="C12" s="430"/>
      <c r="D12" s="430"/>
      <c r="E12" s="430"/>
      <c r="F12" s="157">
        <v>0</v>
      </c>
      <c r="G12" s="157">
        <v>0</v>
      </c>
      <c r="H12" s="157">
        <v>0</v>
      </c>
      <c r="I12" s="431">
        <v>0</v>
      </c>
      <c r="J12" s="431"/>
      <c r="K12" s="157">
        <v>0</v>
      </c>
      <c r="L12" s="157">
        <v>0</v>
      </c>
      <c r="M12" s="157">
        <v>0</v>
      </c>
      <c r="N12" s="431">
        <v>0</v>
      </c>
      <c r="O12" s="431"/>
      <c r="P12" s="431">
        <v>562476.25</v>
      </c>
      <c r="Q12" s="431"/>
      <c r="R12" s="157">
        <v>562476.25</v>
      </c>
      <c r="S12" s="157">
        <v>-562476.25</v>
      </c>
      <c r="T12" s="155"/>
    </row>
    <row r="13" spans="1:20" ht="9.75" customHeight="1" hidden="1">
      <c r="A13" s="156" t="s">
        <v>823</v>
      </c>
      <c r="B13" s="430" t="s">
        <v>824</v>
      </c>
      <c r="C13" s="430"/>
      <c r="D13" s="430"/>
      <c r="E13" s="430"/>
      <c r="F13" s="157">
        <v>0</v>
      </c>
      <c r="G13" s="157">
        <v>0</v>
      </c>
      <c r="H13" s="157">
        <v>0</v>
      </c>
      <c r="I13" s="431">
        <v>0</v>
      </c>
      <c r="J13" s="431"/>
      <c r="K13" s="157">
        <v>0</v>
      </c>
      <c r="L13" s="157">
        <v>0</v>
      </c>
      <c r="M13" s="157">
        <v>0</v>
      </c>
      <c r="N13" s="431">
        <v>0</v>
      </c>
      <c r="O13" s="431"/>
      <c r="P13" s="431">
        <v>1848345.12</v>
      </c>
      <c r="Q13" s="431"/>
      <c r="R13" s="157">
        <v>1848345.12</v>
      </c>
      <c r="S13" s="157">
        <v>-1848345.12</v>
      </c>
      <c r="T13" s="155"/>
    </row>
    <row r="14" spans="1:20" ht="9.75" customHeight="1" hidden="1">
      <c r="A14" s="156" t="s">
        <v>825</v>
      </c>
      <c r="B14" s="430" t="s">
        <v>826</v>
      </c>
      <c r="C14" s="430"/>
      <c r="D14" s="430"/>
      <c r="E14" s="430"/>
      <c r="F14" s="157">
        <v>0</v>
      </c>
      <c r="G14" s="157">
        <v>0</v>
      </c>
      <c r="H14" s="157">
        <v>0</v>
      </c>
      <c r="I14" s="431">
        <v>0</v>
      </c>
      <c r="J14" s="431"/>
      <c r="K14" s="157">
        <v>0</v>
      </c>
      <c r="L14" s="157">
        <v>0</v>
      </c>
      <c r="M14" s="157">
        <v>0</v>
      </c>
      <c r="N14" s="431">
        <v>0</v>
      </c>
      <c r="O14" s="431"/>
      <c r="P14" s="431">
        <v>513539.82</v>
      </c>
      <c r="Q14" s="431"/>
      <c r="R14" s="157">
        <v>513539.82</v>
      </c>
      <c r="S14" s="157">
        <v>-513539.82</v>
      </c>
      <c r="T14" s="155"/>
    </row>
    <row r="15" spans="1:20" ht="9.75" customHeight="1" hidden="1">
      <c r="A15" s="156" t="s">
        <v>827</v>
      </c>
      <c r="B15" s="430" t="s">
        <v>826</v>
      </c>
      <c r="C15" s="430"/>
      <c r="D15" s="430"/>
      <c r="E15" s="430"/>
      <c r="F15" s="157">
        <v>0</v>
      </c>
      <c r="G15" s="157">
        <v>0</v>
      </c>
      <c r="H15" s="157">
        <v>0</v>
      </c>
      <c r="I15" s="431">
        <v>0</v>
      </c>
      <c r="J15" s="431"/>
      <c r="K15" s="157">
        <v>0</v>
      </c>
      <c r="L15" s="157">
        <v>0</v>
      </c>
      <c r="M15" s="157">
        <v>0</v>
      </c>
      <c r="N15" s="431">
        <v>0</v>
      </c>
      <c r="O15" s="431"/>
      <c r="P15" s="431">
        <v>1531097.76</v>
      </c>
      <c r="Q15" s="431"/>
      <c r="R15" s="157">
        <v>1531097.76</v>
      </c>
      <c r="S15" s="157">
        <v>-1531097.76</v>
      </c>
      <c r="T15" s="155"/>
    </row>
    <row r="16" spans="1:20" ht="9.75" customHeight="1" hidden="1">
      <c r="A16" s="156" t="s">
        <v>828</v>
      </c>
      <c r="B16" s="430" t="s">
        <v>829</v>
      </c>
      <c r="C16" s="430"/>
      <c r="D16" s="430"/>
      <c r="E16" s="430"/>
      <c r="F16" s="157">
        <v>0</v>
      </c>
      <c r="G16" s="157">
        <v>0</v>
      </c>
      <c r="H16" s="157">
        <v>0</v>
      </c>
      <c r="I16" s="431">
        <v>0</v>
      </c>
      <c r="J16" s="431"/>
      <c r="K16" s="157">
        <v>0</v>
      </c>
      <c r="L16" s="157">
        <v>0</v>
      </c>
      <c r="M16" s="157">
        <v>0</v>
      </c>
      <c r="N16" s="431">
        <v>0</v>
      </c>
      <c r="O16" s="431"/>
      <c r="P16" s="431">
        <v>297072.07</v>
      </c>
      <c r="Q16" s="431"/>
      <c r="R16" s="157">
        <v>297072.07</v>
      </c>
      <c r="S16" s="157">
        <v>-297072.07</v>
      </c>
      <c r="T16" s="155"/>
    </row>
    <row r="17" spans="1:20" ht="9.75" customHeight="1" hidden="1">
      <c r="A17" s="156" t="s">
        <v>830</v>
      </c>
      <c r="B17" s="430" t="s">
        <v>831</v>
      </c>
      <c r="C17" s="430"/>
      <c r="D17" s="430"/>
      <c r="E17" s="430"/>
      <c r="F17" s="157">
        <v>0</v>
      </c>
      <c r="G17" s="157">
        <v>0</v>
      </c>
      <c r="H17" s="157">
        <v>0</v>
      </c>
      <c r="I17" s="431">
        <v>0</v>
      </c>
      <c r="J17" s="431"/>
      <c r="K17" s="157">
        <v>0</v>
      </c>
      <c r="L17" s="157">
        <v>0</v>
      </c>
      <c r="M17" s="157">
        <v>0</v>
      </c>
      <c r="N17" s="431">
        <v>0</v>
      </c>
      <c r="O17" s="431"/>
      <c r="P17" s="431">
        <v>101081.26</v>
      </c>
      <c r="Q17" s="431"/>
      <c r="R17" s="157">
        <v>101081.26</v>
      </c>
      <c r="S17" s="157">
        <v>-101081.26</v>
      </c>
      <c r="T17" s="155"/>
    </row>
    <row r="18" spans="1:20" ht="9.75" customHeight="1" hidden="1">
      <c r="A18" s="156" t="s">
        <v>832</v>
      </c>
      <c r="B18" s="430" t="s">
        <v>833</v>
      </c>
      <c r="C18" s="430"/>
      <c r="D18" s="430"/>
      <c r="E18" s="430"/>
      <c r="F18" s="157">
        <v>0</v>
      </c>
      <c r="G18" s="157">
        <v>0</v>
      </c>
      <c r="H18" s="157">
        <v>0</v>
      </c>
      <c r="I18" s="431">
        <v>0</v>
      </c>
      <c r="J18" s="431"/>
      <c r="K18" s="157">
        <v>0</v>
      </c>
      <c r="L18" s="157">
        <v>0</v>
      </c>
      <c r="M18" s="157">
        <v>0</v>
      </c>
      <c r="N18" s="431">
        <v>0</v>
      </c>
      <c r="O18" s="431"/>
      <c r="P18" s="431">
        <v>832270.58</v>
      </c>
      <c r="Q18" s="431"/>
      <c r="R18" s="157">
        <v>832270.58</v>
      </c>
      <c r="S18" s="157">
        <v>-832270.58</v>
      </c>
      <c r="T18" s="155"/>
    </row>
    <row r="19" spans="1:20" ht="9.75" customHeight="1" hidden="1">
      <c r="A19" s="156" t="s">
        <v>834</v>
      </c>
      <c r="B19" s="430" t="s">
        <v>835</v>
      </c>
      <c r="C19" s="430"/>
      <c r="D19" s="430"/>
      <c r="E19" s="430"/>
      <c r="F19" s="157">
        <v>0</v>
      </c>
      <c r="G19" s="157">
        <v>0</v>
      </c>
      <c r="H19" s="157">
        <v>0</v>
      </c>
      <c r="I19" s="431">
        <v>0</v>
      </c>
      <c r="J19" s="431"/>
      <c r="K19" s="157">
        <v>0</v>
      </c>
      <c r="L19" s="157">
        <v>0</v>
      </c>
      <c r="M19" s="157">
        <v>0</v>
      </c>
      <c r="N19" s="431">
        <v>0</v>
      </c>
      <c r="O19" s="431"/>
      <c r="P19" s="431">
        <v>0</v>
      </c>
      <c r="Q19" s="431"/>
      <c r="R19" s="157">
        <v>0</v>
      </c>
      <c r="S19" s="157">
        <v>0</v>
      </c>
      <c r="T19" s="155"/>
    </row>
    <row r="20" spans="1:20" ht="9.75" customHeight="1" hidden="1">
      <c r="A20" s="156" t="s">
        <v>836</v>
      </c>
      <c r="B20" s="430" t="s">
        <v>835</v>
      </c>
      <c r="C20" s="430"/>
      <c r="D20" s="430"/>
      <c r="E20" s="430"/>
      <c r="F20" s="157">
        <v>0</v>
      </c>
      <c r="G20" s="157">
        <v>0</v>
      </c>
      <c r="H20" s="157">
        <v>0</v>
      </c>
      <c r="I20" s="431">
        <v>0</v>
      </c>
      <c r="J20" s="431"/>
      <c r="K20" s="157">
        <v>0</v>
      </c>
      <c r="L20" s="157">
        <v>0</v>
      </c>
      <c r="M20" s="157">
        <v>0</v>
      </c>
      <c r="N20" s="431">
        <v>0</v>
      </c>
      <c r="O20" s="431"/>
      <c r="P20" s="431">
        <v>871964.54</v>
      </c>
      <c r="Q20" s="431"/>
      <c r="R20" s="157">
        <v>871964.54</v>
      </c>
      <c r="S20" s="157">
        <v>-871964.54</v>
      </c>
      <c r="T20" s="155"/>
    </row>
    <row r="21" spans="1:20" ht="9.75" customHeight="1" hidden="1">
      <c r="A21" s="156" t="s">
        <v>837</v>
      </c>
      <c r="B21" s="430" t="s">
        <v>838</v>
      </c>
      <c r="C21" s="430"/>
      <c r="D21" s="430"/>
      <c r="E21" s="430"/>
      <c r="F21" s="157">
        <v>0</v>
      </c>
      <c r="G21" s="157">
        <v>0</v>
      </c>
      <c r="H21" s="157">
        <v>0</v>
      </c>
      <c r="I21" s="431">
        <v>0</v>
      </c>
      <c r="J21" s="431"/>
      <c r="K21" s="157">
        <v>0</v>
      </c>
      <c r="L21" s="157">
        <v>-821.03</v>
      </c>
      <c r="M21" s="157">
        <v>0</v>
      </c>
      <c r="N21" s="431">
        <v>-821.03</v>
      </c>
      <c r="O21" s="431"/>
      <c r="P21" s="431">
        <v>214251.23</v>
      </c>
      <c r="Q21" s="431"/>
      <c r="R21" s="157">
        <v>213430.2</v>
      </c>
      <c r="S21" s="157">
        <v>-213430.2</v>
      </c>
      <c r="T21" s="155"/>
    </row>
    <row r="22" spans="1:20" ht="9.75" customHeight="1" hidden="1">
      <c r="A22" s="156" t="s">
        <v>839</v>
      </c>
      <c r="B22" s="430" t="s">
        <v>840</v>
      </c>
      <c r="C22" s="430"/>
      <c r="D22" s="430"/>
      <c r="E22" s="430"/>
      <c r="F22" s="157">
        <v>0</v>
      </c>
      <c r="G22" s="157">
        <v>0</v>
      </c>
      <c r="H22" s="157">
        <v>0</v>
      </c>
      <c r="I22" s="431">
        <v>0</v>
      </c>
      <c r="J22" s="431"/>
      <c r="K22" s="157">
        <v>0</v>
      </c>
      <c r="L22" s="157">
        <v>0</v>
      </c>
      <c r="M22" s="157">
        <v>0</v>
      </c>
      <c r="N22" s="431">
        <v>0</v>
      </c>
      <c r="O22" s="431"/>
      <c r="P22" s="431">
        <v>419506.73</v>
      </c>
      <c r="Q22" s="431"/>
      <c r="R22" s="157">
        <v>419506.73</v>
      </c>
      <c r="S22" s="157">
        <v>-419506.73</v>
      </c>
      <c r="T22" s="155"/>
    </row>
    <row r="23" spans="1:20" ht="9.75" customHeight="1" hidden="1">
      <c r="A23" s="156" t="s">
        <v>841</v>
      </c>
      <c r="B23" s="430" t="s">
        <v>842</v>
      </c>
      <c r="C23" s="430"/>
      <c r="D23" s="430"/>
      <c r="E23" s="430"/>
      <c r="F23" s="157">
        <v>0</v>
      </c>
      <c r="G23" s="157">
        <v>0</v>
      </c>
      <c r="H23" s="157">
        <v>0</v>
      </c>
      <c r="I23" s="431">
        <v>0</v>
      </c>
      <c r="J23" s="431"/>
      <c r="K23" s="157">
        <v>0</v>
      </c>
      <c r="L23" s="157">
        <v>0</v>
      </c>
      <c r="M23" s="157">
        <v>0</v>
      </c>
      <c r="N23" s="431">
        <v>0</v>
      </c>
      <c r="O23" s="431"/>
      <c r="P23" s="431">
        <v>110695.24</v>
      </c>
      <c r="Q23" s="431"/>
      <c r="R23" s="157">
        <v>110695.24</v>
      </c>
      <c r="S23" s="157">
        <v>-110695.24</v>
      </c>
      <c r="T23" s="155"/>
    </row>
    <row r="24" spans="1:20" ht="9.75" customHeight="1" hidden="1">
      <c r="A24" s="156" t="s">
        <v>843</v>
      </c>
      <c r="B24" s="430" t="s">
        <v>844</v>
      </c>
      <c r="C24" s="430"/>
      <c r="D24" s="430"/>
      <c r="E24" s="430"/>
      <c r="F24" s="157">
        <v>0</v>
      </c>
      <c r="G24" s="157">
        <v>0</v>
      </c>
      <c r="H24" s="157">
        <v>0</v>
      </c>
      <c r="I24" s="431">
        <v>0</v>
      </c>
      <c r="J24" s="431"/>
      <c r="K24" s="157">
        <v>0</v>
      </c>
      <c r="L24" s="157">
        <v>0</v>
      </c>
      <c r="M24" s="157">
        <v>0</v>
      </c>
      <c r="N24" s="431">
        <v>0</v>
      </c>
      <c r="O24" s="431"/>
      <c r="P24" s="431">
        <v>887597.74</v>
      </c>
      <c r="Q24" s="431"/>
      <c r="R24" s="157">
        <v>887597.74</v>
      </c>
      <c r="S24" s="157">
        <v>-887597.74</v>
      </c>
      <c r="T24" s="155"/>
    </row>
    <row r="25" spans="1:20" ht="9.75" customHeight="1" hidden="1">
      <c r="A25" s="156" t="s">
        <v>845</v>
      </c>
      <c r="B25" s="430" t="s">
        <v>846</v>
      </c>
      <c r="C25" s="430"/>
      <c r="D25" s="430"/>
      <c r="E25" s="430"/>
      <c r="F25" s="157">
        <v>0</v>
      </c>
      <c r="G25" s="157">
        <v>0</v>
      </c>
      <c r="H25" s="157">
        <v>0</v>
      </c>
      <c r="I25" s="431">
        <v>0</v>
      </c>
      <c r="J25" s="431"/>
      <c r="K25" s="157">
        <v>0</v>
      </c>
      <c r="L25" s="157">
        <v>0</v>
      </c>
      <c r="M25" s="157">
        <v>0</v>
      </c>
      <c r="N25" s="431">
        <v>0</v>
      </c>
      <c r="O25" s="431"/>
      <c r="P25" s="431">
        <v>3667.04</v>
      </c>
      <c r="Q25" s="431"/>
      <c r="R25" s="157">
        <v>3667.04</v>
      </c>
      <c r="S25" s="157">
        <v>-3667.04</v>
      </c>
      <c r="T25" s="155"/>
    </row>
    <row r="26" spans="1:20" ht="9.75" customHeight="1" hidden="1">
      <c r="A26" s="156" t="s">
        <v>847</v>
      </c>
      <c r="B26" s="430" t="s">
        <v>848</v>
      </c>
      <c r="C26" s="430"/>
      <c r="D26" s="430"/>
      <c r="E26" s="430"/>
      <c r="F26" s="157">
        <v>0</v>
      </c>
      <c r="G26" s="157">
        <v>0</v>
      </c>
      <c r="H26" s="157">
        <v>0</v>
      </c>
      <c r="I26" s="431">
        <v>0</v>
      </c>
      <c r="J26" s="431"/>
      <c r="K26" s="157">
        <v>0</v>
      </c>
      <c r="L26" s="157">
        <v>0</v>
      </c>
      <c r="M26" s="157">
        <v>0</v>
      </c>
      <c r="N26" s="431">
        <v>0</v>
      </c>
      <c r="O26" s="431"/>
      <c r="P26" s="431">
        <v>166014.93</v>
      </c>
      <c r="Q26" s="431"/>
      <c r="R26" s="157">
        <v>166014.93</v>
      </c>
      <c r="S26" s="157">
        <v>-166014.93</v>
      </c>
      <c r="T26" s="155"/>
    </row>
    <row r="27" spans="1:20" ht="9.75" customHeight="1" hidden="1">
      <c r="A27" s="156" t="s">
        <v>849</v>
      </c>
      <c r="B27" s="430" t="s">
        <v>850</v>
      </c>
      <c r="C27" s="430"/>
      <c r="D27" s="430"/>
      <c r="E27" s="430"/>
      <c r="F27" s="157">
        <v>0</v>
      </c>
      <c r="G27" s="157">
        <v>0</v>
      </c>
      <c r="H27" s="157">
        <v>0</v>
      </c>
      <c r="I27" s="431">
        <v>0</v>
      </c>
      <c r="J27" s="431"/>
      <c r="K27" s="157">
        <v>0</v>
      </c>
      <c r="L27" s="157">
        <v>0</v>
      </c>
      <c r="M27" s="157">
        <v>0</v>
      </c>
      <c r="N27" s="431">
        <v>0</v>
      </c>
      <c r="O27" s="431"/>
      <c r="P27" s="431">
        <v>169174.21</v>
      </c>
      <c r="Q27" s="431"/>
      <c r="R27" s="157">
        <v>169174.21</v>
      </c>
      <c r="S27" s="157">
        <v>-169174.21</v>
      </c>
      <c r="T27" s="155"/>
    </row>
    <row r="28" spans="1:20" ht="9.75" customHeight="1" hidden="1">
      <c r="A28" s="156" t="s">
        <v>851</v>
      </c>
      <c r="B28" s="430" t="s">
        <v>852</v>
      </c>
      <c r="C28" s="430"/>
      <c r="D28" s="430"/>
      <c r="E28" s="430"/>
      <c r="F28" s="157">
        <v>0</v>
      </c>
      <c r="G28" s="157">
        <v>0</v>
      </c>
      <c r="H28" s="157">
        <v>0</v>
      </c>
      <c r="I28" s="431">
        <v>0</v>
      </c>
      <c r="J28" s="431"/>
      <c r="K28" s="157">
        <v>0</v>
      </c>
      <c r="L28" s="157">
        <v>0</v>
      </c>
      <c r="M28" s="157">
        <v>0</v>
      </c>
      <c r="N28" s="431">
        <v>0</v>
      </c>
      <c r="O28" s="431"/>
      <c r="P28" s="431">
        <v>42337.63</v>
      </c>
      <c r="Q28" s="431"/>
      <c r="R28" s="157">
        <v>42337.63</v>
      </c>
      <c r="S28" s="157">
        <v>-42337.63</v>
      </c>
      <c r="T28" s="155"/>
    </row>
    <row r="29" spans="1:20" ht="9.75" customHeight="1" hidden="1">
      <c r="A29" s="158" t="s">
        <v>853</v>
      </c>
      <c r="B29" s="432" t="s">
        <v>854</v>
      </c>
      <c r="C29" s="432"/>
      <c r="D29" s="432"/>
      <c r="E29" s="432"/>
      <c r="F29" s="159">
        <v>0</v>
      </c>
      <c r="G29" s="159">
        <v>0</v>
      </c>
      <c r="H29" s="159">
        <v>0</v>
      </c>
      <c r="I29" s="433">
        <v>0</v>
      </c>
      <c r="J29" s="433"/>
      <c r="K29" s="159">
        <v>0</v>
      </c>
      <c r="L29" s="159">
        <v>0</v>
      </c>
      <c r="M29" s="159">
        <v>0</v>
      </c>
      <c r="N29" s="433">
        <v>0</v>
      </c>
      <c r="O29" s="433"/>
      <c r="P29" s="433">
        <v>43943.44</v>
      </c>
      <c r="Q29" s="433"/>
      <c r="R29" s="159">
        <v>43943.44</v>
      </c>
      <c r="S29" s="159">
        <v>-43943.44</v>
      </c>
      <c r="T29" s="155"/>
    </row>
    <row r="30" spans="1:20" ht="9.75" customHeight="1" hidden="1">
      <c r="A30" s="150"/>
      <c r="B30" s="434" t="s">
        <v>855</v>
      </c>
      <c r="C30" s="434"/>
      <c r="D30" s="434"/>
      <c r="E30" s="434"/>
      <c r="F30" s="160">
        <v>20000</v>
      </c>
      <c r="G30" s="160">
        <v>0</v>
      </c>
      <c r="H30" s="160">
        <v>28500000</v>
      </c>
      <c r="I30" s="435">
        <v>0</v>
      </c>
      <c r="J30" s="435"/>
      <c r="K30" s="160">
        <v>28520000</v>
      </c>
      <c r="L30" s="160">
        <v>-821.03</v>
      </c>
      <c r="M30" s="160">
        <v>0</v>
      </c>
      <c r="N30" s="435">
        <v>-821.03</v>
      </c>
      <c r="O30" s="435"/>
      <c r="P30" s="435">
        <v>8615035.59</v>
      </c>
      <c r="Q30" s="435"/>
      <c r="R30" s="160">
        <v>8614214.56</v>
      </c>
      <c r="S30" s="160">
        <v>19905785.44</v>
      </c>
      <c r="T30" s="155"/>
    </row>
    <row r="31" spans="1:20" ht="9.75" customHeight="1" hidden="1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5"/>
    </row>
    <row r="32" spans="1:20" ht="9.75" customHeight="1" hidden="1">
      <c r="A32" s="153" t="s">
        <v>856</v>
      </c>
      <c r="B32" s="429" t="s">
        <v>857</v>
      </c>
      <c r="C32" s="429"/>
      <c r="D32" s="429"/>
      <c r="E32" s="429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5"/>
    </row>
    <row r="33" spans="1:20" ht="9.75" customHeight="1" hidden="1">
      <c r="A33" s="156" t="s">
        <v>858</v>
      </c>
      <c r="B33" s="430" t="s">
        <v>653</v>
      </c>
      <c r="C33" s="430"/>
      <c r="D33" s="430"/>
      <c r="E33" s="430"/>
      <c r="F33" s="157">
        <v>20000</v>
      </c>
      <c r="G33" s="157">
        <v>0</v>
      </c>
      <c r="H33" s="157">
        <v>0</v>
      </c>
      <c r="I33" s="431">
        <v>0</v>
      </c>
      <c r="J33" s="431"/>
      <c r="K33" s="157">
        <v>20000</v>
      </c>
      <c r="L33" s="157">
        <v>0</v>
      </c>
      <c r="M33" s="157">
        <v>0</v>
      </c>
      <c r="N33" s="431">
        <v>0</v>
      </c>
      <c r="O33" s="431"/>
      <c r="P33" s="431">
        <v>0</v>
      </c>
      <c r="Q33" s="431"/>
      <c r="R33" s="157">
        <v>0</v>
      </c>
      <c r="S33" s="157">
        <v>20000</v>
      </c>
      <c r="T33" s="155"/>
    </row>
    <row r="34" spans="1:20" ht="9.75" customHeight="1" hidden="1">
      <c r="A34" s="156" t="s">
        <v>825</v>
      </c>
      <c r="B34" s="430" t="s">
        <v>826</v>
      </c>
      <c r="C34" s="430"/>
      <c r="D34" s="430"/>
      <c r="E34" s="430"/>
      <c r="F34" s="157">
        <v>0</v>
      </c>
      <c r="G34" s="157">
        <v>0</v>
      </c>
      <c r="H34" s="157">
        <v>0</v>
      </c>
      <c r="I34" s="431">
        <v>0</v>
      </c>
      <c r="J34" s="431"/>
      <c r="K34" s="157">
        <v>0</v>
      </c>
      <c r="L34" s="157">
        <v>0</v>
      </c>
      <c r="M34" s="157">
        <v>-5135214.33</v>
      </c>
      <c r="N34" s="431">
        <v>-5135214.33</v>
      </c>
      <c r="O34" s="431"/>
      <c r="P34" s="431">
        <v>3623269.51</v>
      </c>
      <c r="Q34" s="431"/>
      <c r="R34" s="157">
        <v>-1511944.82</v>
      </c>
      <c r="S34" s="157">
        <v>1511944.82</v>
      </c>
      <c r="T34" s="155"/>
    </row>
    <row r="35" spans="1:20" ht="9.75" customHeight="1" hidden="1">
      <c r="A35" s="156" t="s">
        <v>827</v>
      </c>
      <c r="B35" s="430" t="s">
        <v>826</v>
      </c>
      <c r="C35" s="430"/>
      <c r="D35" s="430"/>
      <c r="E35" s="430"/>
      <c r="F35" s="157">
        <v>0</v>
      </c>
      <c r="G35" s="157">
        <v>0</v>
      </c>
      <c r="H35" s="157">
        <v>0</v>
      </c>
      <c r="I35" s="431">
        <v>0</v>
      </c>
      <c r="J35" s="431"/>
      <c r="K35" s="157">
        <v>0</v>
      </c>
      <c r="L35" s="157">
        <v>0</v>
      </c>
      <c r="M35" s="157">
        <v>-2402373.78</v>
      </c>
      <c r="N35" s="431">
        <v>-2402373.78</v>
      </c>
      <c r="O35" s="431"/>
      <c r="P35" s="431">
        <v>2346574.65</v>
      </c>
      <c r="Q35" s="431"/>
      <c r="R35" s="157">
        <v>-55799.13</v>
      </c>
      <c r="S35" s="157">
        <v>55799.13</v>
      </c>
      <c r="T35" s="155"/>
    </row>
    <row r="36" spans="1:20" ht="9.75" customHeight="1" hidden="1">
      <c r="A36" s="156" t="s">
        <v>830</v>
      </c>
      <c r="B36" s="430" t="s">
        <v>831</v>
      </c>
      <c r="C36" s="430"/>
      <c r="D36" s="430"/>
      <c r="E36" s="430"/>
      <c r="F36" s="157">
        <v>0</v>
      </c>
      <c r="G36" s="157">
        <v>0</v>
      </c>
      <c r="H36" s="157">
        <v>0</v>
      </c>
      <c r="I36" s="431">
        <v>0</v>
      </c>
      <c r="J36" s="431"/>
      <c r="K36" s="157">
        <v>0</v>
      </c>
      <c r="L36" s="157">
        <v>0</v>
      </c>
      <c r="M36" s="157">
        <v>-115081.73</v>
      </c>
      <c r="N36" s="431">
        <v>-115081.73</v>
      </c>
      <c r="O36" s="431"/>
      <c r="P36" s="431">
        <v>115081.73</v>
      </c>
      <c r="Q36" s="431"/>
      <c r="R36" s="157">
        <v>0</v>
      </c>
      <c r="S36" s="157">
        <v>0</v>
      </c>
      <c r="T36" s="155"/>
    </row>
    <row r="37" spans="1:20" ht="9.75" customHeight="1" hidden="1">
      <c r="A37" s="156" t="s">
        <v>832</v>
      </c>
      <c r="B37" s="430" t="s">
        <v>833</v>
      </c>
      <c r="C37" s="430"/>
      <c r="D37" s="430"/>
      <c r="E37" s="430"/>
      <c r="F37" s="157">
        <v>0</v>
      </c>
      <c r="G37" s="157">
        <v>0</v>
      </c>
      <c r="H37" s="157">
        <v>0</v>
      </c>
      <c r="I37" s="431">
        <v>0</v>
      </c>
      <c r="J37" s="431"/>
      <c r="K37" s="157">
        <v>0</v>
      </c>
      <c r="L37" s="157">
        <v>0</v>
      </c>
      <c r="M37" s="157">
        <v>-1634827.05</v>
      </c>
      <c r="N37" s="431">
        <v>-1634827.05</v>
      </c>
      <c r="O37" s="431"/>
      <c r="P37" s="431">
        <v>1520261.52</v>
      </c>
      <c r="Q37" s="431"/>
      <c r="R37" s="157">
        <v>-114565.53</v>
      </c>
      <c r="S37" s="157">
        <v>114565.53</v>
      </c>
      <c r="T37" s="155"/>
    </row>
    <row r="38" spans="1:20" ht="9.75" customHeight="1" hidden="1">
      <c r="A38" s="156" t="s">
        <v>836</v>
      </c>
      <c r="B38" s="430" t="s">
        <v>835</v>
      </c>
      <c r="C38" s="430"/>
      <c r="D38" s="430"/>
      <c r="E38" s="430"/>
      <c r="F38" s="157">
        <v>0</v>
      </c>
      <c r="G38" s="157">
        <v>0</v>
      </c>
      <c r="H38" s="157">
        <v>0</v>
      </c>
      <c r="I38" s="431">
        <v>0</v>
      </c>
      <c r="J38" s="431"/>
      <c r="K38" s="157">
        <v>0</v>
      </c>
      <c r="L38" s="157">
        <v>-1373041.59</v>
      </c>
      <c r="M38" s="157">
        <v>-1372638.09</v>
      </c>
      <c r="N38" s="431">
        <v>-2745679.68</v>
      </c>
      <c r="O38" s="431"/>
      <c r="P38" s="431">
        <v>2745679.68</v>
      </c>
      <c r="Q38" s="431"/>
      <c r="R38" s="157">
        <v>0</v>
      </c>
      <c r="S38" s="157">
        <v>0</v>
      </c>
      <c r="T38" s="155"/>
    </row>
    <row r="39" spans="1:20" ht="9.75" customHeight="1" hidden="1">
      <c r="A39" s="156" t="s">
        <v>837</v>
      </c>
      <c r="B39" s="430" t="s">
        <v>838</v>
      </c>
      <c r="C39" s="430"/>
      <c r="D39" s="430"/>
      <c r="E39" s="430"/>
      <c r="F39" s="157">
        <v>0</v>
      </c>
      <c r="G39" s="157">
        <v>0</v>
      </c>
      <c r="H39" s="157">
        <v>0</v>
      </c>
      <c r="I39" s="431">
        <v>0</v>
      </c>
      <c r="J39" s="431"/>
      <c r="K39" s="157">
        <v>0</v>
      </c>
      <c r="L39" s="157">
        <v>0</v>
      </c>
      <c r="M39" s="157">
        <v>-44256.55</v>
      </c>
      <c r="N39" s="431">
        <v>-44256.55</v>
      </c>
      <c r="O39" s="431"/>
      <c r="P39" s="431">
        <v>44256.55</v>
      </c>
      <c r="Q39" s="431"/>
      <c r="R39" s="157">
        <v>0</v>
      </c>
      <c r="S39" s="157">
        <v>0</v>
      </c>
      <c r="T39" s="155"/>
    </row>
    <row r="40" spans="1:20" ht="9.75" customHeight="1" hidden="1">
      <c r="A40" s="156" t="s">
        <v>839</v>
      </c>
      <c r="B40" s="430" t="s">
        <v>840</v>
      </c>
      <c r="C40" s="430"/>
      <c r="D40" s="430"/>
      <c r="E40" s="430"/>
      <c r="F40" s="157">
        <v>0</v>
      </c>
      <c r="G40" s="157">
        <v>0</v>
      </c>
      <c r="H40" s="157">
        <v>0</v>
      </c>
      <c r="I40" s="431">
        <v>0</v>
      </c>
      <c r="J40" s="431"/>
      <c r="K40" s="157">
        <v>0</v>
      </c>
      <c r="L40" s="157">
        <v>0</v>
      </c>
      <c r="M40" s="157">
        <v>-950837.67</v>
      </c>
      <c r="N40" s="431">
        <v>-950837.67</v>
      </c>
      <c r="O40" s="431"/>
      <c r="P40" s="431">
        <v>950837.67</v>
      </c>
      <c r="Q40" s="431"/>
      <c r="R40" s="157">
        <v>0</v>
      </c>
      <c r="S40" s="157">
        <v>0</v>
      </c>
      <c r="T40" s="155"/>
    </row>
    <row r="41" spans="1:20" ht="9.75" customHeight="1" hidden="1">
      <c r="A41" s="156" t="s">
        <v>843</v>
      </c>
      <c r="B41" s="430" t="s">
        <v>844</v>
      </c>
      <c r="C41" s="430"/>
      <c r="D41" s="430"/>
      <c r="E41" s="430"/>
      <c r="F41" s="157">
        <v>0</v>
      </c>
      <c r="G41" s="157">
        <v>0</v>
      </c>
      <c r="H41" s="157">
        <v>0</v>
      </c>
      <c r="I41" s="431">
        <v>0</v>
      </c>
      <c r="J41" s="431"/>
      <c r="K41" s="157">
        <v>0</v>
      </c>
      <c r="L41" s="157">
        <v>0</v>
      </c>
      <c r="M41" s="157">
        <v>-1320720.89</v>
      </c>
      <c r="N41" s="431">
        <v>-1320720.89</v>
      </c>
      <c r="O41" s="431"/>
      <c r="P41" s="431">
        <v>1263654.96</v>
      </c>
      <c r="Q41" s="431"/>
      <c r="R41" s="157">
        <v>-57065.93</v>
      </c>
      <c r="S41" s="157">
        <v>57065.93</v>
      </c>
      <c r="T41" s="155"/>
    </row>
    <row r="42" spans="1:20" ht="9.75" customHeight="1" hidden="1">
      <c r="A42" s="156" t="s">
        <v>845</v>
      </c>
      <c r="B42" s="430" t="s">
        <v>846</v>
      </c>
      <c r="C42" s="430"/>
      <c r="D42" s="430"/>
      <c r="E42" s="430"/>
      <c r="F42" s="157">
        <v>0</v>
      </c>
      <c r="G42" s="157">
        <v>0</v>
      </c>
      <c r="H42" s="157">
        <v>0</v>
      </c>
      <c r="I42" s="431">
        <v>0</v>
      </c>
      <c r="J42" s="431"/>
      <c r="K42" s="157">
        <v>0</v>
      </c>
      <c r="L42" s="157">
        <v>0</v>
      </c>
      <c r="M42" s="157">
        <v>-4332.07</v>
      </c>
      <c r="N42" s="431">
        <v>-4332.07</v>
      </c>
      <c r="O42" s="431"/>
      <c r="P42" s="431">
        <v>4332.07</v>
      </c>
      <c r="Q42" s="431"/>
      <c r="R42" s="157">
        <v>0</v>
      </c>
      <c r="S42" s="157">
        <v>0</v>
      </c>
      <c r="T42" s="155"/>
    </row>
    <row r="43" spans="1:20" ht="9.75" customHeight="1" hidden="1">
      <c r="A43" s="156" t="s">
        <v>847</v>
      </c>
      <c r="B43" s="430" t="s">
        <v>848</v>
      </c>
      <c r="C43" s="430"/>
      <c r="D43" s="430"/>
      <c r="E43" s="430"/>
      <c r="F43" s="157">
        <v>0</v>
      </c>
      <c r="G43" s="157">
        <v>0</v>
      </c>
      <c r="H43" s="157">
        <v>0</v>
      </c>
      <c r="I43" s="431">
        <v>0</v>
      </c>
      <c r="J43" s="431"/>
      <c r="K43" s="157">
        <v>0</v>
      </c>
      <c r="L43" s="157">
        <v>0</v>
      </c>
      <c r="M43" s="157">
        <v>-284441.17</v>
      </c>
      <c r="N43" s="431">
        <v>-284441.17</v>
      </c>
      <c r="O43" s="431"/>
      <c r="P43" s="431">
        <v>282058.22</v>
      </c>
      <c r="Q43" s="431"/>
      <c r="R43" s="157">
        <v>-2382.95</v>
      </c>
      <c r="S43" s="157">
        <v>2382.95</v>
      </c>
      <c r="T43" s="155"/>
    </row>
    <row r="44" spans="1:20" ht="9.75" customHeight="1" hidden="1">
      <c r="A44" s="156" t="s">
        <v>849</v>
      </c>
      <c r="B44" s="430" t="s">
        <v>850</v>
      </c>
      <c r="C44" s="430"/>
      <c r="D44" s="430"/>
      <c r="E44" s="430"/>
      <c r="F44" s="157">
        <v>0</v>
      </c>
      <c r="G44" s="157">
        <v>0</v>
      </c>
      <c r="H44" s="157">
        <v>0</v>
      </c>
      <c r="I44" s="431">
        <v>0</v>
      </c>
      <c r="J44" s="431"/>
      <c r="K44" s="157">
        <v>0</v>
      </c>
      <c r="L44" s="157">
        <v>-261447.42</v>
      </c>
      <c r="M44" s="157">
        <v>-271878.29</v>
      </c>
      <c r="N44" s="431">
        <v>-533325.71</v>
      </c>
      <c r="O44" s="431"/>
      <c r="P44" s="431">
        <v>531558.11</v>
      </c>
      <c r="Q44" s="431"/>
      <c r="R44" s="157">
        <v>-1767.6</v>
      </c>
      <c r="S44" s="157">
        <v>1767.6</v>
      </c>
      <c r="T44" s="155"/>
    </row>
    <row r="45" spans="1:20" ht="9.75" customHeight="1" hidden="1">
      <c r="A45" s="156" t="s">
        <v>851</v>
      </c>
      <c r="B45" s="430" t="s">
        <v>852</v>
      </c>
      <c r="C45" s="430"/>
      <c r="D45" s="430"/>
      <c r="E45" s="430"/>
      <c r="F45" s="157">
        <v>0</v>
      </c>
      <c r="G45" s="157">
        <v>0</v>
      </c>
      <c r="H45" s="157">
        <v>0</v>
      </c>
      <c r="I45" s="431">
        <v>0</v>
      </c>
      <c r="J45" s="431"/>
      <c r="K45" s="157">
        <v>0</v>
      </c>
      <c r="L45" s="157">
        <v>0</v>
      </c>
      <c r="M45" s="157">
        <v>-20689.22</v>
      </c>
      <c r="N45" s="431">
        <v>-20689.22</v>
      </c>
      <c r="O45" s="431"/>
      <c r="P45" s="431">
        <v>20689.22</v>
      </c>
      <c r="Q45" s="431"/>
      <c r="R45" s="157">
        <v>0</v>
      </c>
      <c r="S45" s="157">
        <v>0</v>
      </c>
      <c r="T45" s="155"/>
    </row>
    <row r="46" spans="1:20" ht="9.75" customHeight="1" hidden="1">
      <c r="A46" s="156" t="s">
        <v>853</v>
      </c>
      <c r="B46" s="430" t="s">
        <v>854</v>
      </c>
      <c r="C46" s="430"/>
      <c r="D46" s="430"/>
      <c r="E46" s="430"/>
      <c r="F46" s="157">
        <v>0</v>
      </c>
      <c r="G46" s="157">
        <v>0</v>
      </c>
      <c r="H46" s="157">
        <v>0</v>
      </c>
      <c r="I46" s="431">
        <v>0</v>
      </c>
      <c r="J46" s="431"/>
      <c r="K46" s="157">
        <v>0</v>
      </c>
      <c r="L46" s="157">
        <v>0</v>
      </c>
      <c r="M46" s="157">
        <v>-148559.92</v>
      </c>
      <c r="N46" s="431">
        <v>-148559.92</v>
      </c>
      <c r="O46" s="431"/>
      <c r="P46" s="431">
        <v>148559.92</v>
      </c>
      <c r="Q46" s="431"/>
      <c r="R46" s="157">
        <v>0</v>
      </c>
      <c r="S46" s="157">
        <v>0</v>
      </c>
      <c r="T46" s="155"/>
    </row>
    <row r="47" spans="1:20" ht="9.75" customHeight="1" hidden="1">
      <c r="A47" s="156" t="s">
        <v>859</v>
      </c>
      <c r="B47" s="430" t="s">
        <v>860</v>
      </c>
      <c r="C47" s="430"/>
      <c r="D47" s="430"/>
      <c r="E47" s="430"/>
      <c r="F47" s="157">
        <v>0</v>
      </c>
      <c r="G47" s="157">
        <v>0</v>
      </c>
      <c r="H47" s="157">
        <v>0</v>
      </c>
      <c r="I47" s="431">
        <v>0</v>
      </c>
      <c r="J47" s="431"/>
      <c r="K47" s="157">
        <v>0</v>
      </c>
      <c r="L47" s="157">
        <v>0</v>
      </c>
      <c r="M47" s="157">
        <v>-1025</v>
      </c>
      <c r="N47" s="431">
        <v>-1025</v>
      </c>
      <c r="O47" s="431"/>
      <c r="P47" s="431">
        <v>1025</v>
      </c>
      <c r="Q47" s="431"/>
      <c r="R47" s="157">
        <v>0</v>
      </c>
      <c r="S47" s="157">
        <v>0</v>
      </c>
      <c r="T47" s="155"/>
    </row>
    <row r="48" spans="1:20" ht="9.75" customHeight="1" hidden="1">
      <c r="A48" s="156" t="s">
        <v>861</v>
      </c>
      <c r="B48" s="430" t="s">
        <v>862</v>
      </c>
      <c r="C48" s="430"/>
      <c r="D48" s="430"/>
      <c r="E48" s="430"/>
      <c r="F48" s="157">
        <v>0</v>
      </c>
      <c r="G48" s="157">
        <v>0</v>
      </c>
      <c r="H48" s="157">
        <v>0</v>
      </c>
      <c r="I48" s="431">
        <v>0</v>
      </c>
      <c r="J48" s="431"/>
      <c r="K48" s="157">
        <v>0</v>
      </c>
      <c r="L48" s="157">
        <v>0</v>
      </c>
      <c r="M48" s="157">
        <v>0</v>
      </c>
      <c r="N48" s="431">
        <v>0</v>
      </c>
      <c r="O48" s="431"/>
      <c r="P48" s="431">
        <v>675440.98</v>
      </c>
      <c r="Q48" s="431"/>
      <c r="R48" s="157">
        <v>675440.98</v>
      </c>
      <c r="S48" s="157">
        <v>-675440.98</v>
      </c>
      <c r="T48" s="155"/>
    </row>
    <row r="49" spans="1:20" ht="9.75" customHeight="1" hidden="1">
      <c r="A49" s="156" t="s">
        <v>863</v>
      </c>
      <c r="B49" s="430" t="s">
        <v>862</v>
      </c>
      <c r="C49" s="430"/>
      <c r="D49" s="430"/>
      <c r="E49" s="430"/>
      <c r="F49" s="157">
        <v>0</v>
      </c>
      <c r="G49" s="157">
        <v>0</v>
      </c>
      <c r="H49" s="157">
        <v>0</v>
      </c>
      <c r="I49" s="431">
        <v>0</v>
      </c>
      <c r="J49" s="431"/>
      <c r="K49" s="157">
        <v>0</v>
      </c>
      <c r="L49" s="157">
        <v>0</v>
      </c>
      <c r="M49" s="157">
        <v>0</v>
      </c>
      <c r="N49" s="431">
        <v>0</v>
      </c>
      <c r="O49" s="431"/>
      <c r="P49" s="431">
        <v>10226.78</v>
      </c>
      <c r="Q49" s="431"/>
      <c r="R49" s="157">
        <v>10226.78</v>
      </c>
      <c r="S49" s="157">
        <v>-10226.78</v>
      </c>
      <c r="T49" s="155"/>
    </row>
    <row r="50" spans="1:20" ht="9.75" customHeight="1" hidden="1">
      <c r="A50" s="156" t="s">
        <v>864</v>
      </c>
      <c r="B50" s="430" t="s">
        <v>865</v>
      </c>
      <c r="C50" s="430"/>
      <c r="D50" s="430"/>
      <c r="E50" s="430"/>
      <c r="F50" s="157">
        <v>0</v>
      </c>
      <c r="G50" s="157">
        <v>0</v>
      </c>
      <c r="H50" s="157">
        <v>0</v>
      </c>
      <c r="I50" s="431">
        <v>0</v>
      </c>
      <c r="J50" s="431"/>
      <c r="K50" s="157">
        <v>0</v>
      </c>
      <c r="L50" s="157">
        <v>0</v>
      </c>
      <c r="M50" s="157">
        <v>0</v>
      </c>
      <c r="N50" s="431">
        <v>0</v>
      </c>
      <c r="O50" s="431"/>
      <c r="P50" s="431">
        <v>26582.15</v>
      </c>
      <c r="Q50" s="431"/>
      <c r="R50" s="157">
        <v>26582.15</v>
      </c>
      <c r="S50" s="157">
        <v>-26582.15</v>
      </c>
      <c r="T50" s="155"/>
    </row>
    <row r="51" spans="1:20" ht="9.75" customHeight="1" hidden="1">
      <c r="A51" s="156" t="s">
        <v>866</v>
      </c>
      <c r="B51" s="430" t="s">
        <v>867</v>
      </c>
      <c r="C51" s="430"/>
      <c r="D51" s="430"/>
      <c r="E51" s="430"/>
      <c r="F51" s="157">
        <v>0</v>
      </c>
      <c r="G51" s="157">
        <v>0</v>
      </c>
      <c r="H51" s="157">
        <v>0</v>
      </c>
      <c r="I51" s="431">
        <v>0</v>
      </c>
      <c r="J51" s="431"/>
      <c r="K51" s="157">
        <v>0</v>
      </c>
      <c r="L51" s="157">
        <v>0</v>
      </c>
      <c r="M51" s="157">
        <v>0</v>
      </c>
      <c r="N51" s="431">
        <v>0</v>
      </c>
      <c r="O51" s="431"/>
      <c r="P51" s="431">
        <v>866987.62</v>
      </c>
      <c r="Q51" s="431"/>
      <c r="R51" s="157">
        <v>866987.62</v>
      </c>
      <c r="S51" s="157">
        <v>-866987.62</v>
      </c>
      <c r="T51" s="155"/>
    </row>
    <row r="52" spans="1:20" ht="9.75" customHeight="1" hidden="1">
      <c r="A52" s="156" t="s">
        <v>868</v>
      </c>
      <c r="B52" s="430" t="s">
        <v>869</v>
      </c>
      <c r="C52" s="430"/>
      <c r="D52" s="430"/>
      <c r="E52" s="430"/>
      <c r="F52" s="157">
        <v>0</v>
      </c>
      <c r="G52" s="157">
        <v>0</v>
      </c>
      <c r="H52" s="157">
        <v>0</v>
      </c>
      <c r="I52" s="431">
        <v>0</v>
      </c>
      <c r="J52" s="431"/>
      <c r="K52" s="157">
        <v>0</v>
      </c>
      <c r="L52" s="157">
        <v>0</v>
      </c>
      <c r="M52" s="157">
        <v>0</v>
      </c>
      <c r="N52" s="431">
        <v>0</v>
      </c>
      <c r="O52" s="431"/>
      <c r="P52" s="431">
        <v>114565.53</v>
      </c>
      <c r="Q52" s="431"/>
      <c r="R52" s="157">
        <v>114565.53</v>
      </c>
      <c r="S52" s="157">
        <v>-114565.53</v>
      </c>
      <c r="T52" s="155"/>
    </row>
    <row r="53" spans="1:20" ht="9.75" customHeight="1" hidden="1">
      <c r="A53" s="156" t="s">
        <v>870</v>
      </c>
      <c r="B53" s="430" t="s">
        <v>871</v>
      </c>
      <c r="C53" s="430"/>
      <c r="D53" s="430"/>
      <c r="E53" s="430"/>
      <c r="F53" s="157">
        <v>0</v>
      </c>
      <c r="G53" s="157">
        <v>0</v>
      </c>
      <c r="H53" s="157">
        <v>0</v>
      </c>
      <c r="I53" s="431">
        <v>0</v>
      </c>
      <c r="J53" s="431"/>
      <c r="K53" s="157">
        <v>0</v>
      </c>
      <c r="L53" s="157">
        <v>0</v>
      </c>
      <c r="M53" s="157">
        <v>0</v>
      </c>
      <c r="N53" s="431">
        <v>0</v>
      </c>
      <c r="O53" s="431"/>
      <c r="P53" s="431">
        <v>2382.95</v>
      </c>
      <c r="Q53" s="431"/>
      <c r="R53" s="157">
        <v>2382.95</v>
      </c>
      <c r="S53" s="157">
        <v>-2382.95</v>
      </c>
      <c r="T53" s="155"/>
    </row>
    <row r="54" spans="1:20" ht="9.75" customHeight="1" hidden="1">
      <c r="A54" s="156" t="s">
        <v>872</v>
      </c>
      <c r="B54" s="430" t="s">
        <v>873</v>
      </c>
      <c r="C54" s="430"/>
      <c r="D54" s="430"/>
      <c r="E54" s="430"/>
      <c r="F54" s="157">
        <v>0</v>
      </c>
      <c r="G54" s="157">
        <v>0</v>
      </c>
      <c r="H54" s="157">
        <v>0</v>
      </c>
      <c r="I54" s="431">
        <v>0</v>
      </c>
      <c r="J54" s="431"/>
      <c r="K54" s="157">
        <v>0</v>
      </c>
      <c r="L54" s="157">
        <v>-45778.67</v>
      </c>
      <c r="M54" s="157">
        <v>0</v>
      </c>
      <c r="N54" s="431">
        <v>-45778.67</v>
      </c>
      <c r="O54" s="431"/>
      <c r="P54" s="431">
        <v>91351.02</v>
      </c>
      <c r="Q54" s="431"/>
      <c r="R54" s="157">
        <v>45572.35</v>
      </c>
      <c r="S54" s="157">
        <v>-45572.35</v>
      </c>
      <c r="T54" s="155"/>
    </row>
    <row r="55" spans="1:20" ht="9.75" customHeight="1" hidden="1">
      <c r="A55" s="158" t="s">
        <v>874</v>
      </c>
      <c r="B55" s="432" t="s">
        <v>875</v>
      </c>
      <c r="C55" s="432"/>
      <c r="D55" s="432"/>
      <c r="E55" s="432"/>
      <c r="F55" s="159">
        <v>0</v>
      </c>
      <c r="G55" s="159">
        <v>0</v>
      </c>
      <c r="H55" s="159">
        <v>0</v>
      </c>
      <c r="I55" s="433">
        <v>0</v>
      </c>
      <c r="J55" s="433"/>
      <c r="K55" s="159">
        <v>0</v>
      </c>
      <c r="L55" s="159">
        <v>-2382.22</v>
      </c>
      <c r="M55" s="159">
        <v>0</v>
      </c>
      <c r="N55" s="433">
        <v>-2382.22</v>
      </c>
      <c r="O55" s="433"/>
      <c r="P55" s="433">
        <v>4149.82</v>
      </c>
      <c r="Q55" s="433"/>
      <c r="R55" s="159">
        <v>1767.6</v>
      </c>
      <c r="S55" s="159">
        <v>-1767.6</v>
      </c>
      <c r="T55" s="155"/>
    </row>
    <row r="56" spans="1:20" ht="9.75" customHeight="1" hidden="1">
      <c r="A56" s="150"/>
      <c r="B56" s="434" t="s">
        <v>855</v>
      </c>
      <c r="C56" s="434"/>
      <c r="D56" s="434"/>
      <c r="E56" s="434"/>
      <c r="F56" s="160">
        <v>20000</v>
      </c>
      <c r="G56" s="160">
        <v>0</v>
      </c>
      <c r="H56" s="160">
        <v>0</v>
      </c>
      <c r="I56" s="435">
        <v>0</v>
      </c>
      <c r="J56" s="435"/>
      <c r="K56" s="160">
        <v>20000</v>
      </c>
      <c r="L56" s="160">
        <v>-1682649.9</v>
      </c>
      <c r="M56" s="160">
        <v>-13706875.76</v>
      </c>
      <c r="N56" s="435">
        <v>-15389525.66</v>
      </c>
      <c r="O56" s="435"/>
      <c r="P56" s="435">
        <v>15389525.66</v>
      </c>
      <c r="Q56" s="435"/>
      <c r="R56" s="160">
        <v>0</v>
      </c>
      <c r="S56" s="160">
        <v>20000</v>
      </c>
      <c r="T56" s="155"/>
    </row>
    <row r="57" spans="1:20" ht="9.75" customHeight="1" hidden="1">
      <c r="A57" s="150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5"/>
    </row>
    <row r="58" spans="1:20" ht="9.75" customHeight="1" hidden="1">
      <c r="A58" s="153" t="s">
        <v>876</v>
      </c>
      <c r="B58" s="429" t="s">
        <v>877</v>
      </c>
      <c r="C58" s="429"/>
      <c r="D58" s="429"/>
      <c r="E58" s="429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5"/>
    </row>
    <row r="59" spans="1:20" ht="9.75" customHeight="1" hidden="1">
      <c r="A59" s="156" t="s">
        <v>878</v>
      </c>
      <c r="B59" s="430" t="s">
        <v>653</v>
      </c>
      <c r="C59" s="430"/>
      <c r="D59" s="430"/>
      <c r="E59" s="430"/>
      <c r="F59" s="157">
        <v>20000</v>
      </c>
      <c r="G59" s="157">
        <v>0</v>
      </c>
      <c r="H59" s="157">
        <v>11700000</v>
      </c>
      <c r="I59" s="431">
        <v>0</v>
      </c>
      <c r="J59" s="431"/>
      <c r="K59" s="157">
        <v>11720000</v>
      </c>
      <c r="L59" s="157">
        <v>0</v>
      </c>
      <c r="M59" s="157">
        <v>0</v>
      </c>
      <c r="N59" s="431">
        <v>0</v>
      </c>
      <c r="O59" s="431"/>
      <c r="P59" s="431">
        <v>0</v>
      </c>
      <c r="Q59" s="431"/>
      <c r="R59" s="157">
        <v>0</v>
      </c>
      <c r="S59" s="157">
        <v>11720000</v>
      </c>
      <c r="T59" s="155"/>
    </row>
    <row r="60" spans="1:20" ht="9.75" customHeight="1" hidden="1">
      <c r="A60" s="156" t="s">
        <v>821</v>
      </c>
      <c r="B60" s="430" t="s">
        <v>822</v>
      </c>
      <c r="C60" s="430"/>
      <c r="D60" s="430"/>
      <c r="E60" s="430"/>
      <c r="F60" s="157">
        <v>0</v>
      </c>
      <c r="G60" s="157">
        <v>0</v>
      </c>
      <c r="H60" s="157">
        <v>0</v>
      </c>
      <c r="I60" s="431">
        <v>0</v>
      </c>
      <c r="J60" s="431"/>
      <c r="K60" s="157">
        <v>0</v>
      </c>
      <c r="L60" s="157">
        <v>0</v>
      </c>
      <c r="M60" s="157">
        <v>0</v>
      </c>
      <c r="N60" s="431">
        <v>0</v>
      </c>
      <c r="O60" s="431"/>
      <c r="P60" s="431">
        <v>320237.9</v>
      </c>
      <c r="Q60" s="431"/>
      <c r="R60" s="157">
        <v>320237.9</v>
      </c>
      <c r="S60" s="157">
        <v>-320237.9</v>
      </c>
      <c r="T60" s="155"/>
    </row>
    <row r="61" spans="1:20" ht="9.75" customHeight="1" hidden="1">
      <c r="A61" s="156" t="s">
        <v>823</v>
      </c>
      <c r="B61" s="430" t="s">
        <v>824</v>
      </c>
      <c r="C61" s="430"/>
      <c r="D61" s="430"/>
      <c r="E61" s="430"/>
      <c r="F61" s="157">
        <v>0</v>
      </c>
      <c r="G61" s="157">
        <v>0</v>
      </c>
      <c r="H61" s="157">
        <v>0</v>
      </c>
      <c r="I61" s="431">
        <v>0</v>
      </c>
      <c r="J61" s="431"/>
      <c r="K61" s="157">
        <v>0</v>
      </c>
      <c r="L61" s="157">
        <v>0</v>
      </c>
      <c r="M61" s="157">
        <v>0</v>
      </c>
      <c r="N61" s="431">
        <v>0</v>
      </c>
      <c r="O61" s="431"/>
      <c r="P61" s="431">
        <v>161538.98</v>
      </c>
      <c r="Q61" s="431"/>
      <c r="R61" s="157">
        <v>161538.98</v>
      </c>
      <c r="S61" s="157">
        <v>-161538.98</v>
      </c>
      <c r="T61" s="155"/>
    </row>
    <row r="62" spans="1:20" ht="9.75" customHeight="1" hidden="1">
      <c r="A62" s="156" t="s">
        <v>879</v>
      </c>
      <c r="B62" s="430" t="s">
        <v>824</v>
      </c>
      <c r="C62" s="430"/>
      <c r="D62" s="430"/>
      <c r="E62" s="430"/>
      <c r="F62" s="157">
        <v>0</v>
      </c>
      <c r="G62" s="157">
        <v>0</v>
      </c>
      <c r="H62" s="157">
        <v>0</v>
      </c>
      <c r="I62" s="431">
        <v>0</v>
      </c>
      <c r="J62" s="431"/>
      <c r="K62" s="157">
        <v>0</v>
      </c>
      <c r="L62" s="157">
        <v>0</v>
      </c>
      <c r="M62" s="157">
        <v>0</v>
      </c>
      <c r="N62" s="431">
        <v>0</v>
      </c>
      <c r="O62" s="431"/>
      <c r="P62" s="431">
        <v>1102756.36</v>
      </c>
      <c r="Q62" s="431"/>
      <c r="R62" s="157">
        <v>1102756.36</v>
      </c>
      <c r="S62" s="157">
        <v>-1102756.36</v>
      </c>
      <c r="T62" s="155"/>
    </row>
    <row r="63" spans="1:20" ht="9.75" customHeight="1" hidden="1">
      <c r="A63" s="156" t="s">
        <v>827</v>
      </c>
      <c r="B63" s="430" t="s">
        <v>826</v>
      </c>
      <c r="C63" s="430"/>
      <c r="D63" s="430"/>
      <c r="E63" s="430"/>
      <c r="F63" s="157">
        <v>0</v>
      </c>
      <c r="G63" s="157">
        <v>0</v>
      </c>
      <c r="H63" s="157">
        <v>0</v>
      </c>
      <c r="I63" s="431">
        <v>0</v>
      </c>
      <c r="J63" s="431"/>
      <c r="K63" s="157">
        <v>0</v>
      </c>
      <c r="L63" s="157">
        <v>0</v>
      </c>
      <c r="M63" s="157">
        <v>0</v>
      </c>
      <c r="N63" s="431">
        <v>0</v>
      </c>
      <c r="O63" s="431"/>
      <c r="P63" s="431">
        <v>854005.13</v>
      </c>
      <c r="Q63" s="431"/>
      <c r="R63" s="157">
        <v>854005.13</v>
      </c>
      <c r="S63" s="157">
        <v>-854005.13</v>
      </c>
      <c r="T63" s="155"/>
    </row>
    <row r="64" spans="1:20" ht="9.75" customHeight="1" hidden="1">
      <c r="A64" s="156" t="s">
        <v>828</v>
      </c>
      <c r="B64" s="430" t="s">
        <v>829</v>
      </c>
      <c r="C64" s="430"/>
      <c r="D64" s="430"/>
      <c r="E64" s="430"/>
      <c r="F64" s="157">
        <v>0</v>
      </c>
      <c r="G64" s="157">
        <v>0</v>
      </c>
      <c r="H64" s="157">
        <v>0</v>
      </c>
      <c r="I64" s="431">
        <v>0</v>
      </c>
      <c r="J64" s="431"/>
      <c r="K64" s="157">
        <v>0</v>
      </c>
      <c r="L64" s="157">
        <v>0</v>
      </c>
      <c r="M64" s="157">
        <v>0</v>
      </c>
      <c r="N64" s="431">
        <v>0</v>
      </c>
      <c r="O64" s="431"/>
      <c r="P64" s="431">
        <v>455868.13</v>
      </c>
      <c r="Q64" s="431"/>
      <c r="R64" s="157">
        <v>455868.13</v>
      </c>
      <c r="S64" s="157">
        <v>-455868.13</v>
      </c>
      <c r="T64" s="155"/>
    </row>
    <row r="65" spans="1:20" ht="9.75" customHeight="1" hidden="1">
      <c r="A65" s="156" t="s">
        <v>830</v>
      </c>
      <c r="B65" s="430" t="s">
        <v>831</v>
      </c>
      <c r="C65" s="430"/>
      <c r="D65" s="430"/>
      <c r="E65" s="430"/>
      <c r="F65" s="157">
        <v>0</v>
      </c>
      <c r="G65" s="157">
        <v>0</v>
      </c>
      <c r="H65" s="157">
        <v>0</v>
      </c>
      <c r="I65" s="431">
        <v>0</v>
      </c>
      <c r="J65" s="431"/>
      <c r="K65" s="157">
        <v>0</v>
      </c>
      <c r="L65" s="157">
        <v>0</v>
      </c>
      <c r="M65" s="157">
        <v>0</v>
      </c>
      <c r="N65" s="431">
        <v>0</v>
      </c>
      <c r="O65" s="431"/>
      <c r="P65" s="431">
        <v>159705.47</v>
      </c>
      <c r="Q65" s="431"/>
      <c r="R65" s="157">
        <v>159705.47</v>
      </c>
      <c r="S65" s="157">
        <v>-159705.47</v>
      </c>
      <c r="T65" s="155"/>
    </row>
    <row r="66" spans="1:20" ht="9.75" customHeight="1" hidden="1">
      <c r="A66" s="156" t="s">
        <v>880</v>
      </c>
      <c r="B66" s="430" t="s">
        <v>831</v>
      </c>
      <c r="C66" s="430"/>
      <c r="D66" s="430"/>
      <c r="E66" s="430"/>
      <c r="F66" s="157">
        <v>0</v>
      </c>
      <c r="G66" s="157">
        <v>0</v>
      </c>
      <c r="H66" s="157">
        <v>0</v>
      </c>
      <c r="I66" s="431">
        <v>0</v>
      </c>
      <c r="J66" s="431"/>
      <c r="K66" s="157">
        <v>0</v>
      </c>
      <c r="L66" s="157">
        <v>0</v>
      </c>
      <c r="M66" s="157">
        <v>0</v>
      </c>
      <c r="N66" s="431">
        <v>0</v>
      </c>
      <c r="O66" s="431"/>
      <c r="P66" s="431">
        <v>21841.83</v>
      </c>
      <c r="Q66" s="431"/>
      <c r="R66" s="157">
        <v>21841.83</v>
      </c>
      <c r="S66" s="157">
        <v>-21841.83</v>
      </c>
      <c r="T66" s="155"/>
    </row>
    <row r="67" spans="1:20" ht="9.75" customHeight="1" hidden="1">
      <c r="A67" s="156" t="s">
        <v>832</v>
      </c>
      <c r="B67" s="430" t="s">
        <v>833</v>
      </c>
      <c r="C67" s="430"/>
      <c r="D67" s="430"/>
      <c r="E67" s="430"/>
      <c r="F67" s="157">
        <v>0</v>
      </c>
      <c r="G67" s="157">
        <v>0</v>
      </c>
      <c r="H67" s="157">
        <v>0</v>
      </c>
      <c r="I67" s="431">
        <v>0</v>
      </c>
      <c r="J67" s="431"/>
      <c r="K67" s="157">
        <v>0</v>
      </c>
      <c r="L67" s="157">
        <v>0</v>
      </c>
      <c r="M67" s="157">
        <v>0</v>
      </c>
      <c r="N67" s="431">
        <v>0</v>
      </c>
      <c r="O67" s="431"/>
      <c r="P67" s="431">
        <v>606240.87</v>
      </c>
      <c r="Q67" s="431"/>
      <c r="R67" s="157">
        <v>606240.87</v>
      </c>
      <c r="S67" s="157">
        <v>-606240.87</v>
      </c>
      <c r="T67" s="155"/>
    </row>
    <row r="68" spans="1:20" ht="9.75" customHeight="1" hidden="1">
      <c r="A68" s="156" t="s">
        <v>836</v>
      </c>
      <c r="B68" s="430" t="s">
        <v>835</v>
      </c>
      <c r="C68" s="430"/>
      <c r="D68" s="430"/>
      <c r="E68" s="430"/>
      <c r="F68" s="157">
        <v>0</v>
      </c>
      <c r="G68" s="157">
        <v>0</v>
      </c>
      <c r="H68" s="157">
        <v>0</v>
      </c>
      <c r="I68" s="431">
        <v>0</v>
      </c>
      <c r="J68" s="431"/>
      <c r="K68" s="157">
        <v>0</v>
      </c>
      <c r="L68" s="157">
        <v>0</v>
      </c>
      <c r="M68" s="157">
        <v>0</v>
      </c>
      <c r="N68" s="431">
        <v>0</v>
      </c>
      <c r="O68" s="431"/>
      <c r="P68" s="431">
        <v>623439.08</v>
      </c>
      <c r="Q68" s="431"/>
      <c r="R68" s="157">
        <v>623439.08</v>
      </c>
      <c r="S68" s="157">
        <v>-623439.08</v>
      </c>
      <c r="T68" s="155"/>
    </row>
    <row r="69" spans="1:20" ht="9.75" customHeight="1" hidden="1">
      <c r="A69" s="156" t="s">
        <v>837</v>
      </c>
      <c r="B69" s="430" t="s">
        <v>838</v>
      </c>
      <c r="C69" s="430"/>
      <c r="D69" s="430"/>
      <c r="E69" s="430"/>
      <c r="F69" s="157">
        <v>0</v>
      </c>
      <c r="G69" s="157">
        <v>0</v>
      </c>
      <c r="H69" s="157">
        <v>0</v>
      </c>
      <c r="I69" s="431">
        <v>0</v>
      </c>
      <c r="J69" s="431"/>
      <c r="K69" s="157">
        <v>0</v>
      </c>
      <c r="L69" s="157">
        <v>0</v>
      </c>
      <c r="M69" s="157">
        <v>0</v>
      </c>
      <c r="N69" s="431">
        <v>0</v>
      </c>
      <c r="O69" s="431"/>
      <c r="P69" s="431">
        <v>85120.89</v>
      </c>
      <c r="Q69" s="431"/>
      <c r="R69" s="157">
        <v>85120.89</v>
      </c>
      <c r="S69" s="157">
        <v>-85120.89</v>
      </c>
      <c r="T69" s="155"/>
    </row>
    <row r="70" spans="1:20" ht="9.75" customHeight="1" hidden="1">
      <c r="A70" s="156" t="s">
        <v>839</v>
      </c>
      <c r="B70" s="430" t="s">
        <v>840</v>
      </c>
      <c r="C70" s="430"/>
      <c r="D70" s="430"/>
      <c r="E70" s="430"/>
      <c r="F70" s="157">
        <v>0</v>
      </c>
      <c r="G70" s="157">
        <v>0</v>
      </c>
      <c r="H70" s="157">
        <v>0</v>
      </c>
      <c r="I70" s="431">
        <v>0</v>
      </c>
      <c r="J70" s="431"/>
      <c r="K70" s="157">
        <v>0</v>
      </c>
      <c r="L70" s="157">
        <v>0</v>
      </c>
      <c r="M70" s="157">
        <v>0</v>
      </c>
      <c r="N70" s="431">
        <v>0</v>
      </c>
      <c r="O70" s="431"/>
      <c r="P70" s="431">
        <v>282284.88</v>
      </c>
      <c r="Q70" s="431"/>
      <c r="R70" s="157">
        <v>282284.88</v>
      </c>
      <c r="S70" s="157">
        <v>-282284.88</v>
      </c>
      <c r="T70" s="155"/>
    </row>
    <row r="71" spans="1:20" ht="9.75" customHeight="1" hidden="1">
      <c r="A71" s="156" t="s">
        <v>841</v>
      </c>
      <c r="B71" s="430" t="s">
        <v>842</v>
      </c>
      <c r="C71" s="430"/>
      <c r="D71" s="430"/>
      <c r="E71" s="430"/>
      <c r="F71" s="157">
        <v>0</v>
      </c>
      <c r="G71" s="157">
        <v>0</v>
      </c>
      <c r="H71" s="157">
        <v>0</v>
      </c>
      <c r="I71" s="431">
        <v>0</v>
      </c>
      <c r="J71" s="431"/>
      <c r="K71" s="157">
        <v>0</v>
      </c>
      <c r="L71" s="157">
        <v>0</v>
      </c>
      <c r="M71" s="157">
        <v>0</v>
      </c>
      <c r="N71" s="431">
        <v>0</v>
      </c>
      <c r="O71" s="431"/>
      <c r="P71" s="431">
        <v>70232.24</v>
      </c>
      <c r="Q71" s="431"/>
      <c r="R71" s="157">
        <v>70232.24</v>
      </c>
      <c r="S71" s="157">
        <v>-70232.24</v>
      </c>
      <c r="T71" s="155"/>
    </row>
    <row r="72" spans="1:20" ht="9.75" customHeight="1" hidden="1">
      <c r="A72" s="156" t="s">
        <v>843</v>
      </c>
      <c r="B72" s="430" t="s">
        <v>844</v>
      </c>
      <c r="C72" s="430"/>
      <c r="D72" s="430"/>
      <c r="E72" s="430"/>
      <c r="F72" s="157">
        <v>0</v>
      </c>
      <c r="G72" s="157">
        <v>0</v>
      </c>
      <c r="H72" s="157">
        <v>0</v>
      </c>
      <c r="I72" s="431">
        <v>0</v>
      </c>
      <c r="J72" s="431"/>
      <c r="K72" s="157">
        <v>0</v>
      </c>
      <c r="L72" s="157">
        <v>0</v>
      </c>
      <c r="M72" s="157">
        <v>0</v>
      </c>
      <c r="N72" s="431">
        <v>0</v>
      </c>
      <c r="O72" s="431"/>
      <c r="P72" s="431">
        <v>497179.46</v>
      </c>
      <c r="Q72" s="431"/>
      <c r="R72" s="157">
        <v>497179.46</v>
      </c>
      <c r="S72" s="157">
        <v>-497179.46</v>
      </c>
      <c r="T72" s="155"/>
    </row>
    <row r="73" spans="1:20" ht="9.75" customHeight="1" hidden="1">
      <c r="A73" s="156" t="s">
        <v>881</v>
      </c>
      <c r="B73" s="430" t="s">
        <v>846</v>
      </c>
      <c r="C73" s="430"/>
      <c r="D73" s="430"/>
      <c r="E73" s="430"/>
      <c r="F73" s="157">
        <v>0</v>
      </c>
      <c r="G73" s="157">
        <v>0</v>
      </c>
      <c r="H73" s="157">
        <v>0</v>
      </c>
      <c r="I73" s="431">
        <v>0</v>
      </c>
      <c r="J73" s="431"/>
      <c r="K73" s="157">
        <v>0</v>
      </c>
      <c r="L73" s="157">
        <v>0</v>
      </c>
      <c r="M73" s="157">
        <v>0</v>
      </c>
      <c r="N73" s="431">
        <v>0</v>
      </c>
      <c r="O73" s="431"/>
      <c r="P73" s="431">
        <v>15432.21</v>
      </c>
      <c r="Q73" s="431"/>
      <c r="R73" s="157">
        <v>15432.21</v>
      </c>
      <c r="S73" s="157">
        <v>-15432.21</v>
      </c>
      <c r="T73" s="155"/>
    </row>
    <row r="74" spans="1:20" ht="9.75" customHeight="1" hidden="1">
      <c r="A74" s="156" t="s">
        <v>847</v>
      </c>
      <c r="B74" s="430" t="s">
        <v>848</v>
      </c>
      <c r="C74" s="430"/>
      <c r="D74" s="430"/>
      <c r="E74" s="430"/>
      <c r="F74" s="157">
        <v>0</v>
      </c>
      <c r="G74" s="157">
        <v>0</v>
      </c>
      <c r="H74" s="157">
        <v>0</v>
      </c>
      <c r="I74" s="431">
        <v>0</v>
      </c>
      <c r="J74" s="431"/>
      <c r="K74" s="157">
        <v>0</v>
      </c>
      <c r="L74" s="157">
        <v>0</v>
      </c>
      <c r="M74" s="157">
        <v>0</v>
      </c>
      <c r="N74" s="431">
        <v>0</v>
      </c>
      <c r="O74" s="431"/>
      <c r="P74" s="431">
        <v>90819.18</v>
      </c>
      <c r="Q74" s="431"/>
      <c r="R74" s="157">
        <v>90819.18</v>
      </c>
      <c r="S74" s="157">
        <v>-90819.18</v>
      </c>
      <c r="T74" s="155"/>
    </row>
    <row r="75" spans="1:20" ht="9.75" customHeight="1" hidden="1">
      <c r="A75" s="156" t="s">
        <v>849</v>
      </c>
      <c r="B75" s="430" t="s">
        <v>850</v>
      </c>
      <c r="C75" s="430"/>
      <c r="D75" s="430"/>
      <c r="E75" s="430"/>
      <c r="F75" s="157">
        <v>0</v>
      </c>
      <c r="G75" s="157">
        <v>0</v>
      </c>
      <c r="H75" s="157">
        <v>0</v>
      </c>
      <c r="I75" s="431">
        <v>0</v>
      </c>
      <c r="J75" s="431"/>
      <c r="K75" s="157">
        <v>0</v>
      </c>
      <c r="L75" s="157">
        <v>0</v>
      </c>
      <c r="M75" s="157">
        <v>0</v>
      </c>
      <c r="N75" s="431">
        <v>0</v>
      </c>
      <c r="O75" s="431"/>
      <c r="P75" s="431">
        <v>108262.71</v>
      </c>
      <c r="Q75" s="431"/>
      <c r="R75" s="157">
        <v>108262.71</v>
      </c>
      <c r="S75" s="157">
        <v>-108262.71</v>
      </c>
      <c r="T75" s="155"/>
    </row>
    <row r="76" spans="1:20" ht="9.75" customHeight="1" hidden="1">
      <c r="A76" s="156" t="s">
        <v>851</v>
      </c>
      <c r="B76" s="430" t="s">
        <v>852</v>
      </c>
      <c r="C76" s="430"/>
      <c r="D76" s="430"/>
      <c r="E76" s="430"/>
      <c r="F76" s="157">
        <v>0</v>
      </c>
      <c r="G76" s="157">
        <v>0</v>
      </c>
      <c r="H76" s="157">
        <v>0</v>
      </c>
      <c r="I76" s="431">
        <v>0</v>
      </c>
      <c r="J76" s="431"/>
      <c r="K76" s="157">
        <v>0</v>
      </c>
      <c r="L76" s="157">
        <v>0</v>
      </c>
      <c r="M76" s="157">
        <v>0</v>
      </c>
      <c r="N76" s="431">
        <v>0</v>
      </c>
      <c r="O76" s="431"/>
      <c r="P76" s="431">
        <v>15787.22</v>
      </c>
      <c r="Q76" s="431"/>
      <c r="R76" s="157">
        <v>15787.22</v>
      </c>
      <c r="S76" s="157">
        <v>-15787.22</v>
      </c>
      <c r="T76" s="155"/>
    </row>
    <row r="77" spans="1:20" ht="9.75" customHeight="1" hidden="1">
      <c r="A77" s="158" t="s">
        <v>853</v>
      </c>
      <c r="B77" s="432" t="s">
        <v>854</v>
      </c>
      <c r="C77" s="432"/>
      <c r="D77" s="432"/>
      <c r="E77" s="432"/>
      <c r="F77" s="159">
        <v>0</v>
      </c>
      <c r="G77" s="159">
        <v>0</v>
      </c>
      <c r="H77" s="159">
        <v>0</v>
      </c>
      <c r="I77" s="433">
        <v>0</v>
      </c>
      <c r="J77" s="433"/>
      <c r="K77" s="159">
        <v>0</v>
      </c>
      <c r="L77" s="159">
        <v>0</v>
      </c>
      <c r="M77" s="159">
        <v>0</v>
      </c>
      <c r="N77" s="433">
        <v>0</v>
      </c>
      <c r="O77" s="433"/>
      <c r="P77" s="433">
        <v>33085</v>
      </c>
      <c r="Q77" s="433"/>
      <c r="R77" s="159">
        <v>33085</v>
      </c>
      <c r="S77" s="159">
        <v>-33085</v>
      </c>
      <c r="T77" s="155"/>
    </row>
    <row r="78" spans="1:20" ht="9.75" customHeight="1" hidden="1">
      <c r="A78" s="150"/>
      <c r="B78" s="434" t="s">
        <v>855</v>
      </c>
      <c r="C78" s="434"/>
      <c r="D78" s="434"/>
      <c r="E78" s="434"/>
      <c r="F78" s="160">
        <v>20000</v>
      </c>
      <c r="G78" s="160">
        <v>0</v>
      </c>
      <c r="H78" s="160">
        <v>11700000</v>
      </c>
      <c r="I78" s="435">
        <v>0</v>
      </c>
      <c r="J78" s="435"/>
      <c r="K78" s="160">
        <v>11720000</v>
      </c>
      <c r="L78" s="160">
        <v>0</v>
      </c>
      <c r="M78" s="160">
        <v>0</v>
      </c>
      <c r="N78" s="435">
        <v>0</v>
      </c>
      <c r="O78" s="435"/>
      <c r="P78" s="435">
        <v>5503837.54</v>
      </c>
      <c r="Q78" s="435"/>
      <c r="R78" s="160">
        <v>5503837.54</v>
      </c>
      <c r="S78" s="160">
        <v>6216162.46</v>
      </c>
      <c r="T78" s="155"/>
    </row>
    <row r="79" spans="1:20" ht="9.75" customHeight="1" hidden="1">
      <c r="A79" s="150"/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5"/>
    </row>
    <row r="80" spans="1:20" ht="9.75" customHeight="1" hidden="1">
      <c r="A80" s="153" t="s">
        <v>882</v>
      </c>
      <c r="B80" s="429" t="s">
        <v>883</v>
      </c>
      <c r="C80" s="429"/>
      <c r="D80" s="429"/>
      <c r="E80" s="429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5"/>
    </row>
    <row r="81" spans="1:20" ht="9.75" customHeight="1" hidden="1">
      <c r="A81" s="156" t="s">
        <v>884</v>
      </c>
      <c r="B81" s="430" t="s">
        <v>653</v>
      </c>
      <c r="C81" s="430"/>
      <c r="D81" s="430"/>
      <c r="E81" s="430"/>
      <c r="F81" s="157">
        <v>20000</v>
      </c>
      <c r="G81" s="157">
        <v>0</v>
      </c>
      <c r="H81" s="157">
        <v>69277849.77</v>
      </c>
      <c r="I81" s="431">
        <v>0</v>
      </c>
      <c r="J81" s="431"/>
      <c r="K81" s="157">
        <v>69297849.77</v>
      </c>
      <c r="L81" s="157">
        <v>0</v>
      </c>
      <c r="M81" s="157">
        <v>0</v>
      </c>
      <c r="N81" s="431">
        <v>0</v>
      </c>
      <c r="O81" s="431"/>
      <c r="P81" s="431">
        <v>0</v>
      </c>
      <c r="Q81" s="431"/>
      <c r="R81" s="157">
        <v>0</v>
      </c>
      <c r="S81" s="157">
        <v>69297849.77</v>
      </c>
      <c r="T81" s="155"/>
    </row>
    <row r="82" spans="1:20" ht="9.75" customHeight="1" hidden="1">
      <c r="A82" s="156" t="s">
        <v>885</v>
      </c>
      <c r="B82" s="430" t="s">
        <v>822</v>
      </c>
      <c r="C82" s="430"/>
      <c r="D82" s="430"/>
      <c r="E82" s="430"/>
      <c r="F82" s="157">
        <v>0</v>
      </c>
      <c r="G82" s="157">
        <v>0</v>
      </c>
      <c r="H82" s="157">
        <v>0</v>
      </c>
      <c r="I82" s="431">
        <v>0</v>
      </c>
      <c r="J82" s="431"/>
      <c r="K82" s="157">
        <v>0</v>
      </c>
      <c r="L82" s="157">
        <v>0</v>
      </c>
      <c r="M82" s="157">
        <v>0</v>
      </c>
      <c r="N82" s="431">
        <v>0</v>
      </c>
      <c r="O82" s="431"/>
      <c r="P82" s="431">
        <v>1528356.28</v>
      </c>
      <c r="Q82" s="431"/>
      <c r="R82" s="157">
        <v>1528356.28</v>
      </c>
      <c r="S82" s="157">
        <v>-1528356.28</v>
      </c>
      <c r="T82" s="155"/>
    </row>
    <row r="83" spans="1:20" ht="9.75" customHeight="1" hidden="1">
      <c r="A83" s="156" t="s">
        <v>823</v>
      </c>
      <c r="B83" s="430" t="s">
        <v>824</v>
      </c>
      <c r="C83" s="430"/>
      <c r="D83" s="430"/>
      <c r="E83" s="430"/>
      <c r="F83" s="157">
        <v>0</v>
      </c>
      <c r="G83" s="157">
        <v>0</v>
      </c>
      <c r="H83" s="157">
        <v>0</v>
      </c>
      <c r="I83" s="431">
        <v>0</v>
      </c>
      <c r="J83" s="431"/>
      <c r="K83" s="157">
        <v>0</v>
      </c>
      <c r="L83" s="157">
        <v>0</v>
      </c>
      <c r="M83" s="157">
        <v>0</v>
      </c>
      <c r="N83" s="431">
        <v>0</v>
      </c>
      <c r="O83" s="431"/>
      <c r="P83" s="431">
        <v>3193979.26</v>
      </c>
      <c r="Q83" s="431"/>
      <c r="R83" s="157">
        <v>3193979.26</v>
      </c>
      <c r="S83" s="157">
        <v>-3193979.26</v>
      </c>
      <c r="T83" s="155"/>
    </row>
    <row r="84" spans="1:20" ht="9.75" customHeight="1" hidden="1">
      <c r="A84" s="156" t="s">
        <v>879</v>
      </c>
      <c r="B84" s="430" t="s">
        <v>824</v>
      </c>
      <c r="C84" s="430"/>
      <c r="D84" s="430"/>
      <c r="E84" s="430"/>
      <c r="F84" s="157">
        <v>0</v>
      </c>
      <c r="G84" s="157">
        <v>0</v>
      </c>
      <c r="H84" s="157">
        <v>0</v>
      </c>
      <c r="I84" s="431">
        <v>0</v>
      </c>
      <c r="J84" s="431"/>
      <c r="K84" s="157">
        <v>0</v>
      </c>
      <c r="L84" s="157">
        <v>0</v>
      </c>
      <c r="M84" s="157">
        <v>0</v>
      </c>
      <c r="N84" s="431">
        <v>0</v>
      </c>
      <c r="O84" s="431"/>
      <c r="P84" s="431">
        <v>4101115.71</v>
      </c>
      <c r="Q84" s="431"/>
      <c r="R84" s="157">
        <v>4101115.71</v>
      </c>
      <c r="S84" s="157">
        <v>-4101115.71</v>
      </c>
      <c r="T84" s="155"/>
    </row>
    <row r="85" spans="1:20" ht="9.75" customHeight="1" hidden="1">
      <c r="A85" s="156" t="s">
        <v>825</v>
      </c>
      <c r="B85" s="430" t="s">
        <v>826</v>
      </c>
      <c r="C85" s="430"/>
      <c r="D85" s="430"/>
      <c r="E85" s="430"/>
      <c r="F85" s="157">
        <v>0</v>
      </c>
      <c r="G85" s="157">
        <v>0</v>
      </c>
      <c r="H85" s="157">
        <v>0</v>
      </c>
      <c r="I85" s="431">
        <v>0</v>
      </c>
      <c r="J85" s="431"/>
      <c r="K85" s="157">
        <v>0</v>
      </c>
      <c r="L85" s="157">
        <v>0</v>
      </c>
      <c r="M85" s="157">
        <v>0</v>
      </c>
      <c r="N85" s="431">
        <v>0</v>
      </c>
      <c r="O85" s="431"/>
      <c r="P85" s="431">
        <v>3193979.27</v>
      </c>
      <c r="Q85" s="431"/>
      <c r="R85" s="157">
        <v>3193979.27</v>
      </c>
      <c r="S85" s="157">
        <v>-3193979.27</v>
      </c>
      <c r="T85" s="155"/>
    </row>
    <row r="86" spans="1:20" ht="9.75" customHeight="1" hidden="1">
      <c r="A86" s="156" t="s">
        <v>827</v>
      </c>
      <c r="B86" s="430" t="s">
        <v>826</v>
      </c>
      <c r="C86" s="430"/>
      <c r="D86" s="430"/>
      <c r="E86" s="430"/>
      <c r="F86" s="157">
        <v>0</v>
      </c>
      <c r="G86" s="157">
        <v>0</v>
      </c>
      <c r="H86" s="157">
        <v>0</v>
      </c>
      <c r="I86" s="431">
        <v>0</v>
      </c>
      <c r="J86" s="431"/>
      <c r="K86" s="157">
        <v>0</v>
      </c>
      <c r="L86" s="157">
        <v>0</v>
      </c>
      <c r="M86" s="157">
        <v>0</v>
      </c>
      <c r="N86" s="431">
        <v>0</v>
      </c>
      <c r="O86" s="431"/>
      <c r="P86" s="431">
        <v>2755012.07</v>
      </c>
      <c r="Q86" s="431"/>
      <c r="R86" s="157">
        <v>2755012.07</v>
      </c>
      <c r="S86" s="157">
        <v>-2755012.07</v>
      </c>
      <c r="T86" s="155"/>
    </row>
    <row r="87" spans="1:20" ht="9.75" customHeight="1" hidden="1">
      <c r="A87" s="156" t="s">
        <v>880</v>
      </c>
      <c r="B87" s="430" t="s">
        <v>831</v>
      </c>
      <c r="C87" s="430"/>
      <c r="D87" s="430"/>
      <c r="E87" s="430"/>
      <c r="F87" s="157">
        <v>0</v>
      </c>
      <c r="G87" s="157">
        <v>0</v>
      </c>
      <c r="H87" s="157">
        <v>0</v>
      </c>
      <c r="I87" s="431">
        <v>0</v>
      </c>
      <c r="J87" s="431"/>
      <c r="K87" s="157">
        <v>0</v>
      </c>
      <c r="L87" s="157">
        <v>0</v>
      </c>
      <c r="M87" s="157">
        <v>0</v>
      </c>
      <c r="N87" s="431">
        <v>0</v>
      </c>
      <c r="O87" s="431"/>
      <c r="P87" s="431">
        <v>896624.09</v>
      </c>
      <c r="Q87" s="431"/>
      <c r="R87" s="157">
        <v>896624.09</v>
      </c>
      <c r="S87" s="157">
        <v>-896624.09</v>
      </c>
      <c r="T87" s="155"/>
    </row>
    <row r="88" spans="1:20" ht="9.75" customHeight="1" hidden="1">
      <c r="A88" s="156" t="s">
        <v>886</v>
      </c>
      <c r="B88" s="430" t="s">
        <v>833</v>
      </c>
      <c r="C88" s="430"/>
      <c r="D88" s="430"/>
      <c r="E88" s="430"/>
      <c r="F88" s="157">
        <v>0</v>
      </c>
      <c r="G88" s="157">
        <v>0</v>
      </c>
      <c r="H88" s="157">
        <v>0</v>
      </c>
      <c r="I88" s="431">
        <v>0</v>
      </c>
      <c r="J88" s="431"/>
      <c r="K88" s="157">
        <v>0</v>
      </c>
      <c r="L88" s="157">
        <v>0</v>
      </c>
      <c r="M88" s="157">
        <v>0</v>
      </c>
      <c r="N88" s="431">
        <v>0</v>
      </c>
      <c r="O88" s="431"/>
      <c r="P88" s="431">
        <v>2988901.76</v>
      </c>
      <c r="Q88" s="431"/>
      <c r="R88" s="157">
        <v>2988901.76</v>
      </c>
      <c r="S88" s="157">
        <v>-2988901.76</v>
      </c>
      <c r="T88" s="155"/>
    </row>
    <row r="89" spans="1:20" ht="9.75" customHeight="1" hidden="1">
      <c r="A89" s="156" t="s">
        <v>836</v>
      </c>
      <c r="B89" s="430" t="s">
        <v>835</v>
      </c>
      <c r="C89" s="430"/>
      <c r="D89" s="430"/>
      <c r="E89" s="430"/>
      <c r="F89" s="157">
        <v>0</v>
      </c>
      <c r="G89" s="157">
        <v>0</v>
      </c>
      <c r="H89" s="157">
        <v>0</v>
      </c>
      <c r="I89" s="431">
        <v>0</v>
      </c>
      <c r="J89" s="431"/>
      <c r="K89" s="157">
        <v>0</v>
      </c>
      <c r="L89" s="157">
        <v>1450516.53</v>
      </c>
      <c r="M89" s="157">
        <v>0</v>
      </c>
      <c r="N89" s="431">
        <v>1450516.53</v>
      </c>
      <c r="O89" s="431"/>
      <c r="P89" s="431">
        <v>1844271.76</v>
      </c>
      <c r="Q89" s="431"/>
      <c r="R89" s="157">
        <v>3294788.29</v>
      </c>
      <c r="S89" s="157">
        <v>-3294788.29</v>
      </c>
      <c r="T89" s="155"/>
    </row>
    <row r="90" spans="1:20" ht="9.75" customHeight="1" hidden="1">
      <c r="A90" s="156" t="s">
        <v>887</v>
      </c>
      <c r="B90" s="430" t="s">
        <v>838</v>
      </c>
      <c r="C90" s="430"/>
      <c r="D90" s="430"/>
      <c r="E90" s="430"/>
      <c r="F90" s="157">
        <v>0</v>
      </c>
      <c r="G90" s="157">
        <v>0</v>
      </c>
      <c r="H90" s="157">
        <v>0</v>
      </c>
      <c r="I90" s="431">
        <v>0</v>
      </c>
      <c r="J90" s="431"/>
      <c r="K90" s="157">
        <v>0</v>
      </c>
      <c r="L90" s="157">
        <v>-368.75</v>
      </c>
      <c r="M90" s="157">
        <v>0</v>
      </c>
      <c r="N90" s="431">
        <v>-368.75</v>
      </c>
      <c r="O90" s="431"/>
      <c r="P90" s="431">
        <v>726244.28</v>
      </c>
      <c r="Q90" s="431"/>
      <c r="R90" s="157">
        <v>725875.53</v>
      </c>
      <c r="S90" s="157">
        <v>-725875.53</v>
      </c>
      <c r="T90" s="155"/>
    </row>
    <row r="91" spans="1:20" ht="9.75" customHeight="1" hidden="1">
      <c r="A91" s="156" t="s">
        <v>888</v>
      </c>
      <c r="B91" s="430" t="s">
        <v>840</v>
      </c>
      <c r="C91" s="430"/>
      <c r="D91" s="430"/>
      <c r="E91" s="430"/>
      <c r="F91" s="157">
        <v>0</v>
      </c>
      <c r="G91" s="157">
        <v>0</v>
      </c>
      <c r="H91" s="157">
        <v>0</v>
      </c>
      <c r="I91" s="431">
        <v>0</v>
      </c>
      <c r="J91" s="431"/>
      <c r="K91" s="157">
        <v>0</v>
      </c>
      <c r="L91" s="157">
        <v>0</v>
      </c>
      <c r="M91" s="157">
        <v>0</v>
      </c>
      <c r="N91" s="431">
        <v>0</v>
      </c>
      <c r="O91" s="431"/>
      <c r="P91" s="431">
        <v>2774462.48</v>
      </c>
      <c r="Q91" s="431"/>
      <c r="R91" s="157">
        <v>2774462.48</v>
      </c>
      <c r="S91" s="157">
        <v>-2774462.48</v>
      </c>
      <c r="T91" s="155"/>
    </row>
    <row r="92" spans="1:20" ht="9.75" customHeight="1" hidden="1">
      <c r="A92" s="156" t="s">
        <v>889</v>
      </c>
      <c r="B92" s="430" t="s">
        <v>842</v>
      </c>
      <c r="C92" s="430"/>
      <c r="D92" s="430"/>
      <c r="E92" s="430"/>
      <c r="F92" s="157">
        <v>0</v>
      </c>
      <c r="G92" s="157">
        <v>0</v>
      </c>
      <c r="H92" s="157">
        <v>0</v>
      </c>
      <c r="I92" s="431">
        <v>0</v>
      </c>
      <c r="J92" s="431"/>
      <c r="K92" s="157">
        <v>0</v>
      </c>
      <c r="L92" s="157">
        <v>0</v>
      </c>
      <c r="M92" s="157">
        <v>0</v>
      </c>
      <c r="N92" s="431">
        <v>0</v>
      </c>
      <c r="O92" s="431"/>
      <c r="P92" s="431">
        <v>444643.92</v>
      </c>
      <c r="Q92" s="431"/>
      <c r="R92" s="157">
        <v>444643.92</v>
      </c>
      <c r="S92" s="157">
        <v>-444643.92</v>
      </c>
      <c r="T92" s="155"/>
    </row>
    <row r="93" spans="1:20" ht="9.75" customHeight="1" hidden="1">
      <c r="A93" s="156" t="s">
        <v>890</v>
      </c>
      <c r="B93" s="430" t="s">
        <v>844</v>
      </c>
      <c r="C93" s="430"/>
      <c r="D93" s="430"/>
      <c r="E93" s="430"/>
      <c r="F93" s="157">
        <v>0</v>
      </c>
      <c r="G93" s="157">
        <v>0</v>
      </c>
      <c r="H93" s="157">
        <v>0</v>
      </c>
      <c r="I93" s="431">
        <v>0</v>
      </c>
      <c r="J93" s="431"/>
      <c r="K93" s="157">
        <v>0</v>
      </c>
      <c r="L93" s="157">
        <v>0</v>
      </c>
      <c r="M93" s="157">
        <v>0</v>
      </c>
      <c r="N93" s="431">
        <v>0</v>
      </c>
      <c r="O93" s="431"/>
      <c r="P93" s="431">
        <v>4036634.9</v>
      </c>
      <c r="Q93" s="431"/>
      <c r="R93" s="157">
        <v>4036634.9</v>
      </c>
      <c r="S93" s="157">
        <v>-4036634.9</v>
      </c>
      <c r="T93" s="155"/>
    </row>
    <row r="94" spans="1:20" ht="9.75" customHeight="1" hidden="1">
      <c r="A94" s="156" t="s">
        <v>881</v>
      </c>
      <c r="B94" s="430" t="s">
        <v>846</v>
      </c>
      <c r="C94" s="430"/>
      <c r="D94" s="430"/>
      <c r="E94" s="430"/>
      <c r="F94" s="157">
        <v>0</v>
      </c>
      <c r="G94" s="157">
        <v>0</v>
      </c>
      <c r="H94" s="157">
        <v>0</v>
      </c>
      <c r="I94" s="431">
        <v>0</v>
      </c>
      <c r="J94" s="431"/>
      <c r="K94" s="157">
        <v>0</v>
      </c>
      <c r="L94" s="157">
        <v>0</v>
      </c>
      <c r="M94" s="157">
        <v>0</v>
      </c>
      <c r="N94" s="431">
        <v>0</v>
      </c>
      <c r="O94" s="431"/>
      <c r="P94" s="431">
        <v>179494.54</v>
      </c>
      <c r="Q94" s="431"/>
      <c r="R94" s="157">
        <v>179494.54</v>
      </c>
      <c r="S94" s="157">
        <v>-179494.54</v>
      </c>
      <c r="T94" s="155"/>
    </row>
    <row r="95" spans="1:20" ht="9.75" customHeight="1" hidden="1">
      <c r="A95" s="156" t="s">
        <v>891</v>
      </c>
      <c r="B95" s="430" t="s">
        <v>848</v>
      </c>
      <c r="C95" s="430"/>
      <c r="D95" s="430"/>
      <c r="E95" s="430"/>
      <c r="F95" s="157">
        <v>0</v>
      </c>
      <c r="G95" s="157">
        <v>0</v>
      </c>
      <c r="H95" s="157">
        <v>0</v>
      </c>
      <c r="I95" s="431">
        <v>0</v>
      </c>
      <c r="J95" s="431"/>
      <c r="K95" s="157">
        <v>0</v>
      </c>
      <c r="L95" s="157">
        <v>0</v>
      </c>
      <c r="M95" s="157">
        <v>0</v>
      </c>
      <c r="N95" s="431">
        <v>0</v>
      </c>
      <c r="O95" s="431"/>
      <c r="P95" s="431">
        <v>835533.14</v>
      </c>
      <c r="Q95" s="431"/>
      <c r="R95" s="157">
        <v>835533.14</v>
      </c>
      <c r="S95" s="157">
        <v>-835533.14</v>
      </c>
      <c r="T95" s="155"/>
    </row>
    <row r="96" spans="1:20" ht="9.75" customHeight="1" hidden="1">
      <c r="A96" s="156" t="s">
        <v>849</v>
      </c>
      <c r="B96" s="430" t="s">
        <v>850</v>
      </c>
      <c r="C96" s="430"/>
      <c r="D96" s="430"/>
      <c r="E96" s="430"/>
      <c r="F96" s="157">
        <v>0</v>
      </c>
      <c r="G96" s="157">
        <v>0</v>
      </c>
      <c r="H96" s="157">
        <v>0</v>
      </c>
      <c r="I96" s="431">
        <v>0</v>
      </c>
      <c r="J96" s="431"/>
      <c r="K96" s="157">
        <v>0</v>
      </c>
      <c r="L96" s="157">
        <v>454588.71</v>
      </c>
      <c r="M96" s="157">
        <v>0</v>
      </c>
      <c r="N96" s="431">
        <v>454588.71</v>
      </c>
      <c r="O96" s="431"/>
      <c r="P96" s="431">
        <v>495916.45</v>
      </c>
      <c r="Q96" s="431"/>
      <c r="R96" s="157">
        <v>950505.16</v>
      </c>
      <c r="S96" s="157">
        <v>-950505.16</v>
      </c>
      <c r="T96" s="155"/>
    </row>
    <row r="97" spans="1:20" ht="9.75" customHeight="1" hidden="1">
      <c r="A97" s="156" t="s">
        <v>892</v>
      </c>
      <c r="B97" s="430" t="s">
        <v>852</v>
      </c>
      <c r="C97" s="430"/>
      <c r="D97" s="430"/>
      <c r="E97" s="430"/>
      <c r="F97" s="157">
        <v>0</v>
      </c>
      <c r="G97" s="157">
        <v>0</v>
      </c>
      <c r="H97" s="157">
        <v>0</v>
      </c>
      <c r="I97" s="431">
        <v>0</v>
      </c>
      <c r="J97" s="431"/>
      <c r="K97" s="157">
        <v>0</v>
      </c>
      <c r="L97" s="157">
        <v>954.74</v>
      </c>
      <c r="M97" s="157">
        <v>0</v>
      </c>
      <c r="N97" s="431">
        <v>954.74</v>
      </c>
      <c r="O97" s="431"/>
      <c r="P97" s="431">
        <v>155577.44</v>
      </c>
      <c r="Q97" s="431"/>
      <c r="R97" s="157">
        <v>156532.18</v>
      </c>
      <c r="S97" s="157">
        <v>-156532.18</v>
      </c>
      <c r="T97" s="155"/>
    </row>
    <row r="98" spans="1:20" ht="9.75" customHeight="1" hidden="1">
      <c r="A98" s="156" t="s">
        <v>893</v>
      </c>
      <c r="B98" s="430" t="s">
        <v>854</v>
      </c>
      <c r="C98" s="430"/>
      <c r="D98" s="430"/>
      <c r="E98" s="430"/>
      <c r="F98" s="157">
        <v>0</v>
      </c>
      <c r="G98" s="157">
        <v>0</v>
      </c>
      <c r="H98" s="157">
        <v>0</v>
      </c>
      <c r="I98" s="431">
        <v>0</v>
      </c>
      <c r="J98" s="431"/>
      <c r="K98" s="157">
        <v>0</v>
      </c>
      <c r="L98" s="157">
        <v>0</v>
      </c>
      <c r="M98" s="157">
        <v>0</v>
      </c>
      <c r="N98" s="431">
        <v>0</v>
      </c>
      <c r="O98" s="431"/>
      <c r="P98" s="431">
        <v>409189.78</v>
      </c>
      <c r="Q98" s="431"/>
      <c r="R98" s="157">
        <v>409189.78</v>
      </c>
      <c r="S98" s="157">
        <v>-409189.78</v>
      </c>
      <c r="T98" s="155"/>
    </row>
    <row r="99" spans="1:20" ht="9.75" customHeight="1" hidden="1">
      <c r="A99" s="156" t="s">
        <v>863</v>
      </c>
      <c r="B99" s="430" t="s">
        <v>862</v>
      </c>
      <c r="C99" s="430"/>
      <c r="D99" s="430"/>
      <c r="E99" s="430"/>
      <c r="F99" s="157">
        <v>0</v>
      </c>
      <c r="G99" s="157">
        <v>0</v>
      </c>
      <c r="H99" s="157">
        <v>0</v>
      </c>
      <c r="I99" s="431">
        <v>0</v>
      </c>
      <c r="J99" s="431"/>
      <c r="K99" s="157">
        <v>0</v>
      </c>
      <c r="L99" s="157">
        <v>0</v>
      </c>
      <c r="M99" s="157">
        <v>0</v>
      </c>
      <c r="N99" s="431">
        <v>0</v>
      </c>
      <c r="O99" s="431"/>
      <c r="P99" s="431">
        <v>2320924.27</v>
      </c>
      <c r="Q99" s="431"/>
      <c r="R99" s="157">
        <v>2320924.27</v>
      </c>
      <c r="S99" s="157">
        <v>-2320924.27</v>
      </c>
      <c r="T99" s="155"/>
    </row>
    <row r="100" spans="1:20" ht="9.75" customHeight="1" hidden="1">
      <c r="A100" s="156" t="s">
        <v>894</v>
      </c>
      <c r="B100" s="430" t="s">
        <v>865</v>
      </c>
      <c r="C100" s="430"/>
      <c r="D100" s="430"/>
      <c r="E100" s="430"/>
      <c r="F100" s="157">
        <v>0</v>
      </c>
      <c r="G100" s="157">
        <v>0</v>
      </c>
      <c r="H100" s="157">
        <v>0</v>
      </c>
      <c r="I100" s="431">
        <v>0</v>
      </c>
      <c r="J100" s="431"/>
      <c r="K100" s="157">
        <v>0</v>
      </c>
      <c r="L100" s="157">
        <v>0</v>
      </c>
      <c r="M100" s="157">
        <v>0</v>
      </c>
      <c r="N100" s="431">
        <v>0</v>
      </c>
      <c r="O100" s="431"/>
      <c r="P100" s="431">
        <v>281719.86</v>
      </c>
      <c r="Q100" s="431"/>
      <c r="R100" s="157">
        <v>281719.86</v>
      </c>
      <c r="S100" s="157">
        <v>-281719.86</v>
      </c>
      <c r="T100" s="155"/>
    </row>
    <row r="101" spans="1:20" ht="9.75" customHeight="1" hidden="1">
      <c r="A101" s="156" t="s">
        <v>895</v>
      </c>
      <c r="B101" s="430" t="s">
        <v>896</v>
      </c>
      <c r="C101" s="430"/>
      <c r="D101" s="430"/>
      <c r="E101" s="430"/>
      <c r="F101" s="157">
        <v>0</v>
      </c>
      <c r="G101" s="157">
        <v>0</v>
      </c>
      <c r="H101" s="157">
        <v>0</v>
      </c>
      <c r="I101" s="431">
        <v>0</v>
      </c>
      <c r="J101" s="431"/>
      <c r="K101" s="157">
        <v>0</v>
      </c>
      <c r="L101" s="157">
        <v>0</v>
      </c>
      <c r="M101" s="157">
        <v>0</v>
      </c>
      <c r="N101" s="431">
        <v>0</v>
      </c>
      <c r="O101" s="431"/>
      <c r="P101" s="431">
        <v>9797.52</v>
      </c>
      <c r="Q101" s="431"/>
      <c r="R101" s="157">
        <v>9797.52</v>
      </c>
      <c r="S101" s="157">
        <v>-9797.52</v>
      </c>
      <c r="T101" s="155"/>
    </row>
    <row r="102" spans="1:20" ht="9.75" customHeight="1" hidden="1">
      <c r="A102" s="156" t="s">
        <v>897</v>
      </c>
      <c r="B102" s="430" t="s">
        <v>898</v>
      </c>
      <c r="C102" s="430"/>
      <c r="D102" s="430"/>
      <c r="E102" s="430"/>
      <c r="F102" s="157">
        <v>0</v>
      </c>
      <c r="G102" s="157">
        <v>0</v>
      </c>
      <c r="H102" s="157">
        <v>0</v>
      </c>
      <c r="I102" s="431">
        <v>0</v>
      </c>
      <c r="J102" s="431"/>
      <c r="K102" s="157">
        <v>0</v>
      </c>
      <c r="L102" s="157">
        <v>0</v>
      </c>
      <c r="M102" s="157">
        <v>0</v>
      </c>
      <c r="N102" s="431">
        <v>0</v>
      </c>
      <c r="O102" s="431"/>
      <c r="P102" s="431">
        <v>16682.43</v>
      </c>
      <c r="Q102" s="431"/>
      <c r="R102" s="157">
        <v>16682.43</v>
      </c>
      <c r="S102" s="157">
        <v>-16682.43</v>
      </c>
      <c r="T102" s="155"/>
    </row>
    <row r="103" spans="1:20" ht="9.75" customHeight="1" hidden="1">
      <c r="A103" s="156" t="s">
        <v>899</v>
      </c>
      <c r="B103" s="430" t="s">
        <v>900</v>
      </c>
      <c r="C103" s="430"/>
      <c r="D103" s="430"/>
      <c r="E103" s="430"/>
      <c r="F103" s="157">
        <v>0</v>
      </c>
      <c r="G103" s="157">
        <v>0</v>
      </c>
      <c r="H103" s="157">
        <v>0</v>
      </c>
      <c r="I103" s="431">
        <v>0</v>
      </c>
      <c r="J103" s="431"/>
      <c r="K103" s="157">
        <v>0</v>
      </c>
      <c r="L103" s="157">
        <v>0</v>
      </c>
      <c r="M103" s="157">
        <v>0</v>
      </c>
      <c r="N103" s="431">
        <v>0</v>
      </c>
      <c r="O103" s="431"/>
      <c r="P103" s="431">
        <v>549.91</v>
      </c>
      <c r="Q103" s="431"/>
      <c r="R103" s="157">
        <v>549.91</v>
      </c>
      <c r="S103" s="157">
        <v>-549.91</v>
      </c>
      <c r="T103" s="155"/>
    </row>
    <row r="104" spans="1:20" ht="9.75" customHeight="1" hidden="1">
      <c r="A104" s="156" t="s">
        <v>872</v>
      </c>
      <c r="B104" s="430" t="s">
        <v>873</v>
      </c>
      <c r="C104" s="430"/>
      <c r="D104" s="430"/>
      <c r="E104" s="430"/>
      <c r="F104" s="157">
        <v>0</v>
      </c>
      <c r="G104" s="157">
        <v>0</v>
      </c>
      <c r="H104" s="157">
        <v>0</v>
      </c>
      <c r="I104" s="431">
        <v>0</v>
      </c>
      <c r="J104" s="431"/>
      <c r="K104" s="157">
        <v>0</v>
      </c>
      <c r="L104" s="157">
        <v>95625.6</v>
      </c>
      <c r="M104" s="157">
        <v>0</v>
      </c>
      <c r="N104" s="431">
        <v>95625.6</v>
      </c>
      <c r="O104" s="431"/>
      <c r="P104" s="431">
        <v>195318.66</v>
      </c>
      <c r="Q104" s="431"/>
      <c r="R104" s="157">
        <v>290944.26</v>
      </c>
      <c r="S104" s="157">
        <v>-290944.26</v>
      </c>
      <c r="T104" s="155"/>
    </row>
    <row r="105" spans="1:20" ht="9.75" customHeight="1" hidden="1">
      <c r="A105" s="158" t="s">
        <v>874</v>
      </c>
      <c r="B105" s="432" t="s">
        <v>875</v>
      </c>
      <c r="C105" s="432"/>
      <c r="D105" s="432"/>
      <c r="E105" s="432"/>
      <c r="F105" s="159">
        <v>0</v>
      </c>
      <c r="G105" s="159">
        <v>0</v>
      </c>
      <c r="H105" s="159">
        <v>0</v>
      </c>
      <c r="I105" s="433">
        <v>0</v>
      </c>
      <c r="J105" s="433"/>
      <c r="K105" s="159">
        <v>0</v>
      </c>
      <c r="L105" s="159">
        <v>7699.25</v>
      </c>
      <c r="M105" s="159">
        <v>0</v>
      </c>
      <c r="N105" s="433">
        <v>7699.25</v>
      </c>
      <c r="O105" s="433"/>
      <c r="P105" s="433">
        <v>13554.12</v>
      </c>
      <c r="Q105" s="433"/>
      <c r="R105" s="159">
        <v>21253.37</v>
      </c>
      <c r="S105" s="159">
        <v>-21253.37</v>
      </c>
      <c r="T105" s="155"/>
    </row>
    <row r="106" spans="1:20" ht="9.75" customHeight="1" hidden="1">
      <c r="A106" s="150"/>
      <c r="B106" s="434" t="s">
        <v>855</v>
      </c>
      <c r="C106" s="434"/>
      <c r="D106" s="434"/>
      <c r="E106" s="434"/>
      <c r="F106" s="160">
        <v>20000</v>
      </c>
      <c r="G106" s="160">
        <v>0</v>
      </c>
      <c r="H106" s="160">
        <v>69277849.77</v>
      </c>
      <c r="I106" s="435">
        <v>0</v>
      </c>
      <c r="J106" s="435"/>
      <c r="K106" s="160">
        <v>69297849.77</v>
      </c>
      <c r="L106" s="160">
        <v>2009016.08</v>
      </c>
      <c r="M106" s="160">
        <v>0</v>
      </c>
      <c r="N106" s="435">
        <v>2009016.08</v>
      </c>
      <c r="O106" s="435"/>
      <c r="P106" s="435">
        <v>33398483.9</v>
      </c>
      <c r="Q106" s="435"/>
      <c r="R106" s="160">
        <v>35407499.98</v>
      </c>
      <c r="S106" s="160">
        <v>33890349.79</v>
      </c>
      <c r="T106" s="155"/>
    </row>
    <row r="107" spans="1:20" ht="9.75" customHeight="1" hidden="1">
      <c r="A107" s="150"/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5"/>
    </row>
    <row r="108" spans="1:20" ht="15" customHeight="1" hidden="1">
      <c r="A108" s="153" t="s">
        <v>901</v>
      </c>
      <c r="B108" s="429" t="s">
        <v>902</v>
      </c>
      <c r="C108" s="429"/>
      <c r="D108" s="429"/>
      <c r="E108" s="429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5"/>
    </row>
    <row r="109" spans="1:20" ht="9.75" customHeight="1" hidden="1">
      <c r="A109" s="156" t="s">
        <v>903</v>
      </c>
      <c r="B109" s="430" t="s">
        <v>653</v>
      </c>
      <c r="C109" s="430"/>
      <c r="D109" s="430"/>
      <c r="E109" s="430"/>
      <c r="F109" s="157">
        <v>20000</v>
      </c>
      <c r="G109" s="157">
        <v>0</v>
      </c>
      <c r="H109" s="157">
        <v>20110871.62</v>
      </c>
      <c r="I109" s="431">
        <v>0</v>
      </c>
      <c r="J109" s="431"/>
      <c r="K109" s="157">
        <v>20130871.62</v>
      </c>
      <c r="L109" s="157">
        <v>0</v>
      </c>
      <c r="M109" s="157">
        <v>0</v>
      </c>
      <c r="N109" s="431">
        <v>0</v>
      </c>
      <c r="O109" s="431"/>
      <c r="P109" s="431">
        <v>0</v>
      </c>
      <c r="Q109" s="431"/>
      <c r="R109" s="157">
        <v>0</v>
      </c>
      <c r="S109" s="157">
        <v>20130871.62</v>
      </c>
      <c r="T109" s="155"/>
    </row>
    <row r="110" spans="1:20" ht="9.75" customHeight="1" hidden="1">
      <c r="A110" s="156" t="s">
        <v>885</v>
      </c>
      <c r="B110" s="430" t="s">
        <v>822</v>
      </c>
      <c r="C110" s="430"/>
      <c r="D110" s="430"/>
      <c r="E110" s="430"/>
      <c r="F110" s="157">
        <v>0</v>
      </c>
      <c r="G110" s="157">
        <v>0</v>
      </c>
      <c r="H110" s="157">
        <v>0</v>
      </c>
      <c r="I110" s="431">
        <v>0</v>
      </c>
      <c r="J110" s="431"/>
      <c r="K110" s="157">
        <v>0</v>
      </c>
      <c r="L110" s="157">
        <v>0</v>
      </c>
      <c r="M110" s="157">
        <v>0</v>
      </c>
      <c r="N110" s="431">
        <v>0</v>
      </c>
      <c r="O110" s="431"/>
      <c r="P110" s="431">
        <v>2530658.02</v>
      </c>
      <c r="Q110" s="431"/>
      <c r="R110" s="157">
        <v>2530658.02</v>
      </c>
      <c r="S110" s="157">
        <v>-2530658.02</v>
      </c>
      <c r="T110" s="155"/>
    </row>
    <row r="111" spans="1:20" ht="9.75" customHeight="1" hidden="1">
      <c r="A111" s="156" t="s">
        <v>879</v>
      </c>
      <c r="B111" s="430" t="s">
        <v>824</v>
      </c>
      <c r="C111" s="430"/>
      <c r="D111" s="430"/>
      <c r="E111" s="430"/>
      <c r="F111" s="157">
        <v>0</v>
      </c>
      <c r="G111" s="157">
        <v>0</v>
      </c>
      <c r="H111" s="157">
        <v>0</v>
      </c>
      <c r="I111" s="431">
        <v>0</v>
      </c>
      <c r="J111" s="431"/>
      <c r="K111" s="157">
        <v>0</v>
      </c>
      <c r="L111" s="157">
        <v>0</v>
      </c>
      <c r="M111" s="157">
        <v>0</v>
      </c>
      <c r="N111" s="431">
        <v>0</v>
      </c>
      <c r="O111" s="431"/>
      <c r="P111" s="431">
        <v>231531.07</v>
      </c>
      <c r="Q111" s="431"/>
      <c r="R111" s="157">
        <v>231531.07</v>
      </c>
      <c r="S111" s="157">
        <v>-231531.07</v>
      </c>
      <c r="T111" s="155"/>
    </row>
    <row r="112" spans="1:20" ht="9.75" customHeight="1" hidden="1">
      <c r="A112" s="156" t="s">
        <v>827</v>
      </c>
      <c r="B112" s="430" t="s">
        <v>826</v>
      </c>
      <c r="C112" s="430"/>
      <c r="D112" s="430"/>
      <c r="E112" s="430"/>
      <c r="F112" s="157">
        <v>0</v>
      </c>
      <c r="G112" s="157">
        <v>0</v>
      </c>
      <c r="H112" s="157">
        <v>0</v>
      </c>
      <c r="I112" s="431">
        <v>0</v>
      </c>
      <c r="J112" s="431"/>
      <c r="K112" s="157">
        <v>0</v>
      </c>
      <c r="L112" s="157">
        <v>0</v>
      </c>
      <c r="M112" s="157">
        <v>0</v>
      </c>
      <c r="N112" s="431">
        <v>0</v>
      </c>
      <c r="O112" s="431"/>
      <c r="P112" s="431">
        <v>2327289.98</v>
      </c>
      <c r="Q112" s="431"/>
      <c r="R112" s="157">
        <v>2327289.98</v>
      </c>
      <c r="S112" s="157">
        <v>-2327289.98</v>
      </c>
      <c r="T112" s="155"/>
    </row>
    <row r="113" spans="1:20" ht="9.75" customHeight="1" hidden="1">
      <c r="A113" s="156" t="s">
        <v>904</v>
      </c>
      <c r="B113" s="430" t="s">
        <v>829</v>
      </c>
      <c r="C113" s="430"/>
      <c r="D113" s="430"/>
      <c r="E113" s="430"/>
      <c r="F113" s="157">
        <v>0</v>
      </c>
      <c r="G113" s="157">
        <v>0</v>
      </c>
      <c r="H113" s="157">
        <v>0</v>
      </c>
      <c r="I113" s="431">
        <v>0</v>
      </c>
      <c r="J113" s="431"/>
      <c r="K113" s="157">
        <v>0</v>
      </c>
      <c r="L113" s="157">
        <v>0</v>
      </c>
      <c r="M113" s="157">
        <v>0</v>
      </c>
      <c r="N113" s="431">
        <v>0</v>
      </c>
      <c r="O113" s="431"/>
      <c r="P113" s="431">
        <v>266323.85</v>
      </c>
      <c r="Q113" s="431"/>
      <c r="R113" s="157">
        <v>266323.85</v>
      </c>
      <c r="S113" s="157">
        <v>-266323.85</v>
      </c>
      <c r="T113" s="155"/>
    </row>
    <row r="114" spans="1:20" ht="9.75" customHeight="1" hidden="1">
      <c r="A114" s="156" t="s">
        <v>880</v>
      </c>
      <c r="B114" s="430" t="s">
        <v>831</v>
      </c>
      <c r="C114" s="430"/>
      <c r="D114" s="430"/>
      <c r="E114" s="430"/>
      <c r="F114" s="157">
        <v>0</v>
      </c>
      <c r="G114" s="157">
        <v>0</v>
      </c>
      <c r="H114" s="157">
        <v>0</v>
      </c>
      <c r="I114" s="431">
        <v>0</v>
      </c>
      <c r="J114" s="431"/>
      <c r="K114" s="157">
        <v>0</v>
      </c>
      <c r="L114" s="157">
        <v>0</v>
      </c>
      <c r="M114" s="157">
        <v>0</v>
      </c>
      <c r="N114" s="431">
        <v>0</v>
      </c>
      <c r="O114" s="431"/>
      <c r="P114" s="431">
        <v>397686.71</v>
      </c>
      <c r="Q114" s="431"/>
      <c r="R114" s="157">
        <v>397686.71</v>
      </c>
      <c r="S114" s="157">
        <v>-397686.71</v>
      </c>
      <c r="T114" s="155"/>
    </row>
    <row r="115" spans="1:20" ht="9.75" customHeight="1" hidden="1">
      <c r="A115" s="156" t="s">
        <v>886</v>
      </c>
      <c r="B115" s="430" t="s">
        <v>833</v>
      </c>
      <c r="C115" s="430"/>
      <c r="D115" s="430"/>
      <c r="E115" s="430"/>
      <c r="F115" s="157">
        <v>0</v>
      </c>
      <c r="G115" s="157">
        <v>0</v>
      </c>
      <c r="H115" s="157">
        <v>0</v>
      </c>
      <c r="I115" s="431">
        <v>0</v>
      </c>
      <c r="J115" s="431"/>
      <c r="K115" s="157">
        <v>0</v>
      </c>
      <c r="L115" s="157">
        <v>0</v>
      </c>
      <c r="M115" s="157">
        <v>0</v>
      </c>
      <c r="N115" s="431">
        <v>0</v>
      </c>
      <c r="O115" s="431"/>
      <c r="P115" s="431">
        <v>687586.28</v>
      </c>
      <c r="Q115" s="431"/>
      <c r="R115" s="157">
        <v>687586.28</v>
      </c>
      <c r="S115" s="157">
        <v>-687586.28</v>
      </c>
      <c r="T115" s="155"/>
    </row>
    <row r="116" spans="1:20" ht="9.75" customHeight="1" hidden="1">
      <c r="A116" s="156" t="s">
        <v>836</v>
      </c>
      <c r="B116" s="430" t="s">
        <v>835</v>
      </c>
      <c r="C116" s="430"/>
      <c r="D116" s="430"/>
      <c r="E116" s="430"/>
      <c r="F116" s="157">
        <v>0</v>
      </c>
      <c r="G116" s="157">
        <v>0</v>
      </c>
      <c r="H116" s="157">
        <v>0</v>
      </c>
      <c r="I116" s="431">
        <v>0</v>
      </c>
      <c r="J116" s="431"/>
      <c r="K116" s="157">
        <v>0</v>
      </c>
      <c r="L116" s="157">
        <v>0</v>
      </c>
      <c r="M116" s="157">
        <v>0</v>
      </c>
      <c r="N116" s="431">
        <v>0</v>
      </c>
      <c r="O116" s="431"/>
      <c r="P116" s="431">
        <v>910761.09</v>
      </c>
      <c r="Q116" s="431"/>
      <c r="R116" s="157">
        <v>910761.09</v>
      </c>
      <c r="S116" s="157">
        <v>-910761.09</v>
      </c>
      <c r="T116" s="155"/>
    </row>
    <row r="117" spans="1:20" ht="9.75" customHeight="1" hidden="1">
      <c r="A117" s="156" t="s">
        <v>887</v>
      </c>
      <c r="B117" s="430" t="s">
        <v>838</v>
      </c>
      <c r="C117" s="430"/>
      <c r="D117" s="430"/>
      <c r="E117" s="430"/>
      <c r="F117" s="157">
        <v>0</v>
      </c>
      <c r="G117" s="157">
        <v>0</v>
      </c>
      <c r="H117" s="157">
        <v>0</v>
      </c>
      <c r="I117" s="431">
        <v>0</v>
      </c>
      <c r="J117" s="431"/>
      <c r="K117" s="157">
        <v>0</v>
      </c>
      <c r="L117" s="157">
        <v>-47557.65</v>
      </c>
      <c r="M117" s="157">
        <v>0</v>
      </c>
      <c r="N117" s="431">
        <v>-47557.65</v>
      </c>
      <c r="O117" s="431"/>
      <c r="P117" s="431">
        <v>94259.52</v>
      </c>
      <c r="Q117" s="431"/>
      <c r="R117" s="157">
        <v>46701.87</v>
      </c>
      <c r="S117" s="157">
        <v>-46701.87</v>
      </c>
      <c r="T117" s="155"/>
    </row>
    <row r="118" spans="1:20" ht="9.75" customHeight="1" hidden="1">
      <c r="A118" s="156" t="s">
        <v>888</v>
      </c>
      <c r="B118" s="430" t="s">
        <v>840</v>
      </c>
      <c r="C118" s="430"/>
      <c r="D118" s="430"/>
      <c r="E118" s="430"/>
      <c r="F118" s="157">
        <v>0</v>
      </c>
      <c r="G118" s="157">
        <v>0</v>
      </c>
      <c r="H118" s="157">
        <v>0</v>
      </c>
      <c r="I118" s="431">
        <v>0</v>
      </c>
      <c r="J118" s="431"/>
      <c r="K118" s="157">
        <v>0</v>
      </c>
      <c r="L118" s="157">
        <v>0</v>
      </c>
      <c r="M118" s="157">
        <v>0</v>
      </c>
      <c r="N118" s="431">
        <v>0</v>
      </c>
      <c r="O118" s="431"/>
      <c r="P118" s="431">
        <v>245104.9</v>
      </c>
      <c r="Q118" s="431"/>
      <c r="R118" s="157">
        <v>245104.9</v>
      </c>
      <c r="S118" s="157">
        <v>-245104.9</v>
      </c>
      <c r="T118" s="155"/>
    </row>
    <row r="119" spans="1:20" ht="9.75" customHeight="1" hidden="1">
      <c r="A119" s="156" t="s">
        <v>889</v>
      </c>
      <c r="B119" s="430" t="s">
        <v>842</v>
      </c>
      <c r="C119" s="430"/>
      <c r="D119" s="430"/>
      <c r="E119" s="430"/>
      <c r="F119" s="157">
        <v>0</v>
      </c>
      <c r="G119" s="157">
        <v>0</v>
      </c>
      <c r="H119" s="157">
        <v>0</v>
      </c>
      <c r="I119" s="431">
        <v>0</v>
      </c>
      <c r="J119" s="431"/>
      <c r="K119" s="157">
        <v>0</v>
      </c>
      <c r="L119" s="157">
        <v>0</v>
      </c>
      <c r="M119" s="157">
        <v>0</v>
      </c>
      <c r="N119" s="431">
        <v>0</v>
      </c>
      <c r="O119" s="431"/>
      <c r="P119" s="431">
        <v>1323492.71</v>
      </c>
      <c r="Q119" s="431"/>
      <c r="R119" s="157">
        <v>1323492.71</v>
      </c>
      <c r="S119" s="157">
        <v>-1323492.71</v>
      </c>
      <c r="T119" s="155"/>
    </row>
    <row r="120" spans="1:20" ht="9.75" customHeight="1" hidden="1">
      <c r="A120" s="156" t="s">
        <v>890</v>
      </c>
      <c r="B120" s="430" t="s">
        <v>844</v>
      </c>
      <c r="C120" s="430"/>
      <c r="D120" s="430"/>
      <c r="E120" s="430"/>
      <c r="F120" s="157">
        <v>0</v>
      </c>
      <c r="G120" s="157">
        <v>0</v>
      </c>
      <c r="H120" s="157">
        <v>0</v>
      </c>
      <c r="I120" s="431">
        <v>0</v>
      </c>
      <c r="J120" s="431"/>
      <c r="K120" s="157">
        <v>0</v>
      </c>
      <c r="L120" s="157">
        <v>0</v>
      </c>
      <c r="M120" s="157">
        <v>0</v>
      </c>
      <c r="N120" s="431">
        <v>0</v>
      </c>
      <c r="O120" s="431"/>
      <c r="P120" s="431">
        <v>1674204.32</v>
      </c>
      <c r="Q120" s="431"/>
      <c r="R120" s="157">
        <v>1674204.32</v>
      </c>
      <c r="S120" s="157">
        <v>-1674204.32</v>
      </c>
      <c r="T120" s="155"/>
    </row>
    <row r="121" spans="1:20" ht="9.75" customHeight="1" hidden="1">
      <c r="A121" s="156" t="s">
        <v>881</v>
      </c>
      <c r="B121" s="430" t="s">
        <v>846</v>
      </c>
      <c r="C121" s="430"/>
      <c r="D121" s="430"/>
      <c r="E121" s="430"/>
      <c r="F121" s="157">
        <v>0</v>
      </c>
      <c r="G121" s="157">
        <v>0</v>
      </c>
      <c r="H121" s="157">
        <v>0</v>
      </c>
      <c r="I121" s="431">
        <v>0</v>
      </c>
      <c r="J121" s="431"/>
      <c r="K121" s="157">
        <v>0</v>
      </c>
      <c r="L121" s="157">
        <v>0</v>
      </c>
      <c r="M121" s="157">
        <v>0</v>
      </c>
      <c r="N121" s="431">
        <v>0</v>
      </c>
      <c r="O121" s="431"/>
      <c r="P121" s="431">
        <v>103793.22</v>
      </c>
      <c r="Q121" s="431"/>
      <c r="R121" s="157">
        <v>103793.22</v>
      </c>
      <c r="S121" s="157">
        <v>-103793.22</v>
      </c>
      <c r="T121" s="155"/>
    </row>
    <row r="122" spans="1:20" ht="9.75" customHeight="1" hidden="1">
      <c r="A122" s="156" t="s">
        <v>891</v>
      </c>
      <c r="B122" s="430" t="s">
        <v>848</v>
      </c>
      <c r="C122" s="430"/>
      <c r="D122" s="430"/>
      <c r="E122" s="430"/>
      <c r="F122" s="157">
        <v>0</v>
      </c>
      <c r="G122" s="157">
        <v>0</v>
      </c>
      <c r="H122" s="157">
        <v>0</v>
      </c>
      <c r="I122" s="431">
        <v>0</v>
      </c>
      <c r="J122" s="431"/>
      <c r="K122" s="157">
        <v>0</v>
      </c>
      <c r="L122" s="157">
        <v>0</v>
      </c>
      <c r="M122" s="157">
        <v>0</v>
      </c>
      <c r="N122" s="431">
        <v>0</v>
      </c>
      <c r="O122" s="431"/>
      <c r="P122" s="431">
        <v>369168.96</v>
      </c>
      <c r="Q122" s="431"/>
      <c r="R122" s="157">
        <v>369168.96</v>
      </c>
      <c r="S122" s="157">
        <v>-369168.96</v>
      </c>
      <c r="T122" s="155"/>
    </row>
    <row r="123" spans="1:20" ht="9.75" customHeight="1" hidden="1">
      <c r="A123" s="156" t="s">
        <v>849</v>
      </c>
      <c r="B123" s="430" t="s">
        <v>850</v>
      </c>
      <c r="C123" s="430"/>
      <c r="D123" s="430"/>
      <c r="E123" s="430"/>
      <c r="F123" s="157">
        <v>0</v>
      </c>
      <c r="G123" s="157">
        <v>0</v>
      </c>
      <c r="H123" s="157">
        <v>0</v>
      </c>
      <c r="I123" s="431">
        <v>0</v>
      </c>
      <c r="J123" s="431"/>
      <c r="K123" s="157">
        <v>0</v>
      </c>
      <c r="L123" s="157">
        <v>0</v>
      </c>
      <c r="M123" s="157">
        <v>0</v>
      </c>
      <c r="N123" s="431">
        <v>0</v>
      </c>
      <c r="O123" s="431"/>
      <c r="P123" s="431">
        <v>456668.95</v>
      </c>
      <c r="Q123" s="431"/>
      <c r="R123" s="157">
        <v>456668.95</v>
      </c>
      <c r="S123" s="157">
        <v>-456668.95</v>
      </c>
      <c r="T123" s="155"/>
    </row>
    <row r="124" spans="1:20" ht="9.75" customHeight="1" hidden="1">
      <c r="A124" s="156" t="s">
        <v>892</v>
      </c>
      <c r="B124" s="430" t="s">
        <v>852</v>
      </c>
      <c r="C124" s="430"/>
      <c r="D124" s="430"/>
      <c r="E124" s="430"/>
      <c r="F124" s="157">
        <v>0</v>
      </c>
      <c r="G124" s="157">
        <v>0</v>
      </c>
      <c r="H124" s="157">
        <v>0</v>
      </c>
      <c r="I124" s="431">
        <v>0</v>
      </c>
      <c r="J124" s="431"/>
      <c r="K124" s="157">
        <v>0</v>
      </c>
      <c r="L124" s="157">
        <v>-17955.2</v>
      </c>
      <c r="M124" s="157">
        <v>0</v>
      </c>
      <c r="N124" s="431">
        <v>-17955.2</v>
      </c>
      <c r="O124" s="431"/>
      <c r="P124" s="431">
        <v>35910.4</v>
      </c>
      <c r="Q124" s="431"/>
      <c r="R124" s="157">
        <v>17955.2</v>
      </c>
      <c r="S124" s="157">
        <v>-17955.2</v>
      </c>
      <c r="T124" s="155"/>
    </row>
    <row r="125" spans="1:20" ht="9.75" customHeight="1" hidden="1">
      <c r="A125" s="156" t="s">
        <v>893</v>
      </c>
      <c r="B125" s="430" t="s">
        <v>854</v>
      </c>
      <c r="C125" s="430"/>
      <c r="D125" s="430"/>
      <c r="E125" s="430"/>
      <c r="F125" s="157">
        <v>0</v>
      </c>
      <c r="G125" s="157">
        <v>0</v>
      </c>
      <c r="H125" s="157">
        <v>0</v>
      </c>
      <c r="I125" s="431">
        <v>0</v>
      </c>
      <c r="J125" s="431"/>
      <c r="K125" s="157">
        <v>0</v>
      </c>
      <c r="L125" s="157">
        <v>0</v>
      </c>
      <c r="M125" s="157">
        <v>0</v>
      </c>
      <c r="N125" s="431">
        <v>0</v>
      </c>
      <c r="O125" s="431"/>
      <c r="P125" s="431">
        <v>62755.56</v>
      </c>
      <c r="Q125" s="431"/>
      <c r="R125" s="157">
        <v>62755.56</v>
      </c>
      <c r="S125" s="157">
        <v>-62755.56</v>
      </c>
      <c r="T125" s="155"/>
    </row>
    <row r="126" spans="1:20" ht="9.75" customHeight="1" hidden="1">
      <c r="A126" s="156" t="s">
        <v>863</v>
      </c>
      <c r="B126" s="430" t="s">
        <v>862</v>
      </c>
      <c r="C126" s="430"/>
      <c r="D126" s="430"/>
      <c r="E126" s="430"/>
      <c r="F126" s="157">
        <v>0</v>
      </c>
      <c r="G126" s="157">
        <v>0</v>
      </c>
      <c r="H126" s="157">
        <v>0</v>
      </c>
      <c r="I126" s="431">
        <v>0</v>
      </c>
      <c r="J126" s="431"/>
      <c r="K126" s="157">
        <v>0</v>
      </c>
      <c r="L126" s="157">
        <v>0</v>
      </c>
      <c r="M126" s="157">
        <v>0</v>
      </c>
      <c r="N126" s="431">
        <v>0</v>
      </c>
      <c r="O126" s="431"/>
      <c r="P126" s="431">
        <v>69155.55</v>
      </c>
      <c r="Q126" s="431"/>
      <c r="R126" s="157">
        <v>69155.55</v>
      </c>
      <c r="S126" s="157">
        <v>-69155.55</v>
      </c>
      <c r="T126" s="155"/>
    </row>
    <row r="127" spans="1:20" ht="9.75" customHeight="1" hidden="1">
      <c r="A127" s="156" t="s">
        <v>894</v>
      </c>
      <c r="B127" s="430" t="s">
        <v>865</v>
      </c>
      <c r="C127" s="430"/>
      <c r="D127" s="430"/>
      <c r="E127" s="430"/>
      <c r="F127" s="157">
        <v>0</v>
      </c>
      <c r="G127" s="157">
        <v>0</v>
      </c>
      <c r="H127" s="157">
        <v>0</v>
      </c>
      <c r="I127" s="431">
        <v>0</v>
      </c>
      <c r="J127" s="431"/>
      <c r="K127" s="157">
        <v>0</v>
      </c>
      <c r="L127" s="157">
        <v>0</v>
      </c>
      <c r="M127" s="157">
        <v>0</v>
      </c>
      <c r="N127" s="431">
        <v>0</v>
      </c>
      <c r="O127" s="431"/>
      <c r="P127" s="431">
        <v>9920.62</v>
      </c>
      <c r="Q127" s="431"/>
      <c r="R127" s="157">
        <v>9920.62</v>
      </c>
      <c r="S127" s="157">
        <v>-9920.62</v>
      </c>
      <c r="T127" s="155"/>
    </row>
    <row r="128" spans="1:20" ht="9.75" customHeight="1" hidden="1">
      <c r="A128" s="156" t="s">
        <v>905</v>
      </c>
      <c r="B128" s="430" t="s">
        <v>869</v>
      </c>
      <c r="C128" s="430"/>
      <c r="D128" s="430"/>
      <c r="E128" s="430"/>
      <c r="F128" s="157">
        <v>0</v>
      </c>
      <c r="G128" s="157">
        <v>0</v>
      </c>
      <c r="H128" s="157">
        <v>0</v>
      </c>
      <c r="I128" s="431">
        <v>0</v>
      </c>
      <c r="J128" s="431"/>
      <c r="K128" s="157">
        <v>0</v>
      </c>
      <c r="L128" s="157">
        <v>0</v>
      </c>
      <c r="M128" s="157">
        <v>0</v>
      </c>
      <c r="N128" s="431">
        <v>0</v>
      </c>
      <c r="O128" s="431"/>
      <c r="P128" s="431">
        <v>114.71</v>
      </c>
      <c r="Q128" s="431"/>
      <c r="R128" s="157">
        <v>114.71</v>
      </c>
      <c r="S128" s="157">
        <v>-114.71</v>
      </c>
      <c r="T128" s="155"/>
    </row>
    <row r="129" spans="1:20" ht="9.75" customHeight="1" hidden="1">
      <c r="A129" s="156" t="s">
        <v>872</v>
      </c>
      <c r="B129" s="430" t="s">
        <v>873</v>
      </c>
      <c r="C129" s="430"/>
      <c r="D129" s="430"/>
      <c r="E129" s="430"/>
      <c r="F129" s="157">
        <v>0</v>
      </c>
      <c r="G129" s="157">
        <v>0</v>
      </c>
      <c r="H129" s="157">
        <v>0</v>
      </c>
      <c r="I129" s="431">
        <v>0</v>
      </c>
      <c r="J129" s="431"/>
      <c r="K129" s="157">
        <v>0</v>
      </c>
      <c r="L129" s="157">
        <v>0</v>
      </c>
      <c r="M129" s="157">
        <v>0</v>
      </c>
      <c r="N129" s="431">
        <v>0</v>
      </c>
      <c r="O129" s="431"/>
      <c r="P129" s="431">
        <v>15274.97</v>
      </c>
      <c r="Q129" s="431"/>
      <c r="R129" s="157">
        <v>15274.97</v>
      </c>
      <c r="S129" s="157">
        <v>-15274.97</v>
      </c>
      <c r="T129" s="155"/>
    </row>
    <row r="130" spans="1:20" ht="9.75" customHeight="1" hidden="1">
      <c r="A130" s="158" t="s">
        <v>874</v>
      </c>
      <c r="B130" s="432" t="s">
        <v>875</v>
      </c>
      <c r="C130" s="432"/>
      <c r="D130" s="432"/>
      <c r="E130" s="432"/>
      <c r="F130" s="159">
        <v>0</v>
      </c>
      <c r="G130" s="159">
        <v>0</v>
      </c>
      <c r="H130" s="159">
        <v>0</v>
      </c>
      <c r="I130" s="433">
        <v>0</v>
      </c>
      <c r="J130" s="433"/>
      <c r="K130" s="159">
        <v>0</v>
      </c>
      <c r="L130" s="159">
        <v>0</v>
      </c>
      <c r="M130" s="159">
        <v>0</v>
      </c>
      <c r="N130" s="433">
        <v>0</v>
      </c>
      <c r="O130" s="433"/>
      <c r="P130" s="433">
        <v>3354.63</v>
      </c>
      <c r="Q130" s="433"/>
      <c r="R130" s="159">
        <v>3354.63</v>
      </c>
      <c r="S130" s="159">
        <v>-3354.63</v>
      </c>
      <c r="T130" s="155"/>
    </row>
    <row r="131" spans="1:20" ht="9.75" customHeight="1" hidden="1">
      <c r="A131" s="150"/>
      <c r="B131" s="434" t="s">
        <v>855</v>
      </c>
      <c r="C131" s="434"/>
      <c r="D131" s="434"/>
      <c r="E131" s="434"/>
      <c r="F131" s="160">
        <v>20000</v>
      </c>
      <c r="G131" s="160">
        <v>0</v>
      </c>
      <c r="H131" s="160">
        <v>20110871.62</v>
      </c>
      <c r="I131" s="435">
        <v>0</v>
      </c>
      <c r="J131" s="435"/>
      <c r="K131" s="160">
        <v>20130871.62</v>
      </c>
      <c r="L131" s="160">
        <v>-65512.85</v>
      </c>
      <c r="M131" s="160">
        <v>0</v>
      </c>
      <c r="N131" s="435">
        <v>-65512.85</v>
      </c>
      <c r="O131" s="435"/>
      <c r="P131" s="435">
        <v>11815016.02</v>
      </c>
      <c r="Q131" s="435"/>
      <c r="R131" s="160">
        <v>11749503.17</v>
      </c>
      <c r="S131" s="160">
        <v>8381368.45</v>
      </c>
      <c r="T131" s="155"/>
    </row>
    <row r="132" spans="1:20" ht="9.75" customHeight="1" hidden="1">
      <c r="A132" s="150"/>
      <c r="B132" s="150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5"/>
    </row>
    <row r="133" spans="1:20" ht="18" customHeight="1">
      <c r="A133" s="153" t="s">
        <v>906</v>
      </c>
      <c r="B133" s="429" t="s">
        <v>907</v>
      </c>
      <c r="C133" s="429"/>
      <c r="D133" s="429"/>
      <c r="E133" s="429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61"/>
      <c r="S133" s="162"/>
      <c r="T133" s="155"/>
    </row>
    <row r="134" spans="1:20" ht="12" customHeight="1">
      <c r="A134" s="156" t="s">
        <v>908</v>
      </c>
      <c r="B134" s="430" t="s">
        <v>653</v>
      </c>
      <c r="C134" s="430"/>
      <c r="D134" s="430"/>
      <c r="E134" s="430"/>
      <c r="F134" s="157">
        <v>9010000</v>
      </c>
      <c r="G134" s="157">
        <v>0</v>
      </c>
      <c r="H134" s="157">
        <v>0</v>
      </c>
      <c r="I134" s="431">
        <v>0</v>
      </c>
      <c r="J134" s="431"/>
      <c r="K134" s="157">
        <v>9010000</v>
      </c>
      <c r="L134" s="157">
        <v>0</v>
      </c>
      <c r="M134" s="157">
        <v>0</v>
      </c>
      <c r="N134" s="431">
        <v>0</v>
      </c>
      <c r="O134" s="431"/>
      <c r="P134" s="431">
        <v>0</v>
      </c>
      <c r="Q134" s="431"/>
      <c r="R134" s="163">
        <v>0</v>
      </c>
      <c r="S134" s="163">
        <v>9010000</v>
      </c>
      <c r="T134" s="163">
        <f>R134</f>
        <v>0</v>
      </c>
    </row>
    <row r="135" spans="1:20" ht="12" customHeight="1">
      <c r="A135" s="164" t="s">
        <v>885</v>
      </c>
      <c r="B135" s="436" t="s">
        <v>822</v>
      </c>
      <c r="C135" s="436"/>
      <c r="D135" s="436"/>
      <c r="E135" s="436"/>
      <c r="F135" s="166">
        <v>0</v>
      </c>
      <c r="G135" s="166">
        <v>0</v>
      </c>
      <c r="H135" s="166">
        <v>0</v>
      </c>
      <c r="I135" s="437">
        <v>0</v>
      </c>
      <c r="J135" s="437"/>
      <c r="K135" s="166">
        <v>0</v>
      </c>
      <c r="L135" s="166">
        <v>0</v>
      </c>
      <c r="M135" s="166">
        <v>0</v>
      </c>
      <c r="N135" s="437">
        <v>0</v>
      </c>
      <c r="O135" s="437"/>
      <c r="P135" s="437">
        <v>16747.34</v>
      </c>
      <c r="Q135" s="437"/>
      <c r="R135" s="167">
        <v>16747.34</v>
      </c>
      <c r="S135" s="167">
        <v>-16747.34</v>
      </c>
      <c r="T135" s="167" t="e">
        <f>R135-'Memória de Cálculo'!#REF!</f>
        <v>#REF!</v>
      </c>
    </row>
    <row r="136" spans="1:20" ht="12" customHeight="1">
      <c r="A136" s="164" t="s">
        <v>879</v>
      </c>
      <c r="B136" s="436" t="s">
        <v>824</v>
      </c>
      <c r="C136" s="436"/>
      <c r="D136" s="436"/>
      <c r="E136" s="436"/>
      <c r="F136" s="166">
        <v>0</v>
      </c>
      <c r="G136" s="166">
        <v>0</v>
      </c>
      <c r="H136" s="166">
        <v>0</v>
      </c>
      <c r="I136" s="437">
        <v>0</v>
      </c>
      <c r="J136" s="437"/>
      <c r="K136" s="166">
        <v>0</v>
      </c>
      <c r="L136" s="166">
        <v>0</v>
      </c>
      <c r="M136" s="166">
        <v>0</v>
      </c>
      <c r="N136" s="437">
        <v>0</v>
      </c>
      <c r="O136" s="437"/>
      <c r="P136" s="437">
        <v>129722.58</v>
      </c>
      <c r="Q136" s="437"/>
      <c r="R136" s="167">
        <v>129722.58</v>
      </c>
      <c r="S136" s="167">
        <v>-129722.58</v>
      </c>
      <c r="T136" s="167" t="e">
        <f>R136-'Memória de Cálculo'!#REF!</f>
        <v>#REF!</v>
      </c>
    </row>
    <row r="137" spans="1:20" ht="12" customHeight="1">
      <c r="A137" s="164" t="s">
        <v>827</v>
      </c>
      <c r="B137" s="436" t="s">
        <v>826</v>
      </c>
      <c r="C137" s="436"/>
      <c r="D137" s="436"/>
      <c r="E137" s="436"/>
      <c r="F137" s="166">
        <v>0</v>
      </c>
      <c r="G137" s="166">
        <v>0</v>
      </c>
      <c r="H137" s="166">
        <v>0</v>
      </c>
      <c r="I137" s="437">
        <v>0</v>
      </c>
      <c r="J137" s="437"/>
      <c r="K137" s="166">
        <v>0</v>
      </c>
      <c r="L137" s="166">
        <v>0</v>
      </c>
      <c r="M137" s="166">
        <v>0</v>
      </c>
      <c r="N137" s="437">
        <v>0</v>
      </c>
      <c r="O137" s="437"/>
      <c r="P137" s="437">
        <v>270199.64</v>
      </c>
      <c r="Q137" s="437"/>
      <c r="R137" s="167">
        <v>270199.64</v>
      </c>
      <c r="S137" s="167">
        <v>-270199.64</v>
      </c>
      <c r="T137" s="167" t="e">
        <f>R137-'Memória de Cálculo'!#REF!</f>
        <v>#REF!</v>
      </c>
    </row>
    <row r="138" spans="1:20" ht="12" customHeight="1">
      <c r="A138" s="164" t="s">
        <v>904</v>
      </c>
      <c r="B138" s="436" t="s">
        <v>829</v>
      </c>
      <c r="C138" s="436"/>
      <c r="D138" s="436"/>
      <c r="E138" s="436"/>
      <c r="F138" s="166">
        <v>0</v>
      </c>
      <c r="G138" s="166">
        <v>0</v>
      </c>
      <c r="H138" s="166">
        <v>0</v>
      </c>
      <c r="I138" s="437">
        <v>0</v>
      </c>
      <c r="J138" s="437"/>
      <c r="K138" s="166">
        <v>0</v>
      </c>
      <c r="L138" s="166">
        <v>0</v>
      </c>
      <c r="M138" s="166">
        <v>0</v>
      </c>
      <c r="N138" s="437">
        <v>0</v>
      </c>
      <c r="O138" s="437"/>
      <c r="P138" s="437">
        <v>6653.51</v>
      </c>
      <c r="Q138" s="437"/>
      <c r="R138" s="167">
        <v>6653.51</v>
      </c>
      <c r="S138" s="167">
        <v>-6653.51</v>
      </c>
      <c r="T138" s="167" t="e">
        <f>R138-'Memória de Cálculo'!#REF!</f>
        <v>#REF!</v>
      </c>
    </row>
    <row r="139" spans="1:20" ht="12" customHeight="1">
      <c r="A139" s="164" t="s">
        <v>886</v>
      </c>
      <c r="B139" s="436" t="s">
        <v>833</v>
      </c>
      <c r="C139" s="436"/>
      <c r="D139" s="436"/>
      <c r="E139" s="436"/>
      <c r="F139" s="166">
        <v>0</v>
      </c>
      <c r="G139" s="166">
        <v>0</v>
      </c>
      <c r="H139" s="166">
        <v>0</v>
      </c>
      <c r="I139" s="437">
        <v>0</v>
      </c>
      <c r="J139" s="437"/>
      <c r="K139" s="166">
        <v>0</v>
      </c>
      <c r="L139" s="166">
        <v>0</v>
      </c>
      <c r="M139" s="166">
        <v>0</v>
      </c>
      <c r="N139" s="437">
        <v>0</v>
      </c>
      <c r="O139" s="437"/>
      <c r="P139" s="437">
        <v>86641.88</v>
      </c>
      <c r="Q139" s="437"/>
      <c r="R139" s="167">
        <v>86641.88</v>
      </c>
      <c r="S139" s="167">
        <v>-86641.88</v>
      </c>
      <c r="T139" s="167" t="e">
        <f>R139-'Memória de Cálculo'!#REF!</f>
        <v>#REF!</v>
      </c>
    </row>
    <row r="140" spans="1:20" ht="12" customHeight="1">
      <c r="A140" s="164" t="s">
        <v>836</v>
      </c>
      <c r="B140" s="436" t="s">
        <v>835</v>
      </c>
      <c r="C140" s="436"/>
      <c r="D140" s="436"/>
      <c r="E140" s="436"/>
      <c r="F140" s="166">
        <v>0</v>
      </c>
      <c r="G140" s="166">
        <v>0</v>
      </c>
      <c r="H140" s="166">
        <v>0</v>
      </c>
      <c r="I140" s="437">
        <v>0</v>
      </c>
      <c r="J140" s="437"/>
      <c r="K140" s="166">
        <v>0</v>
      </c>
      <c r="L140" s="166">
        <v>148935.31</v>
      </c>
      <c r="M140" s="166">
        <v>0</v>
      </c>
      <c r="N140" s="437">
        <v>148935.31</v>
      </c>
      <c r="O140" s="437"/>
      <c r="P140" s="437">
        <v>-68761.54</v>
      </c>
      <c r="Q140" s="437"/>
      <c r="R140" s="167">
        <v>80173.77</v>
      </c>
      <c r="S140" s="167">
        <v>-80173.77</v>
      </c>
      <c r="T140" s="167" t="e">
        <f>R140-'Memória de Cálculo'!#REF!</f>
        <v>#REF!</v>
      </c>
    </row>
    <row r="141" spans="1:20" ht="12" customHeight="1">
      <c r="A141" s="164" t="s">
        <v>887</v>
      </c>
      <c r="B141" s="436" t="s">
        <v>838</v>
      </c>
      <c r="C141" s="436"/>
      <c r="D141" s="436"/>
      <c r="E141" s="436"/>
      <c r="F141" s="166">
        <v>0</v>
      </c>
      <c r="G141" s="166">
        <v>0</v>
      </c>
      <c r="H141" s="166">
        <v>0</v>
      </c>
      <c r="I141" s="437">
        <v>0</v>
      </c>
      <c r="J141" s="437"/>
      <c r="K141" s="166">
        <v>0</v>
      </c>
      <c r="L141" s="166">
        <v>0</v>
      </c>
      <c r="M141" s="166">
        <v>0</v>
      </c>
      <c r="N141" s="437">
        <v>0</v>
      </c>
      <c r="O141" s="437"/>
      <c r="P141" s="437">
        <v>25486.78</v>
      </c>
      <c r="Q141" s="437"/>
      <c r="R141" s="167">
        <v>25486.78</v>
      </c>
      <c r="S141" s="167">
        <v>-25486.78</v>
      </c>
      <c r="T141" s="167" t="e">
        <f>R141-'Memória de Cálculo'!#REF!</f>
        <v>#REF!</v>
      </c>
    </row>
    <row r="142" spans="1:20" ht="12" customHeight="1">
      <c r="A142" s="168" t="s">
        <v>890</v>
      </c>
      <c r="B142" s="438" t="s">
        <v>844</v>
      </c>
      <c r="C142" s="438"/>
      <c r="D142" s="438"/>
      <c r="E142" s="438"/>
      <c r="F142" s="169">
        <v>0</v>
      </c>
      <c r="G142" s="169">
        <v>0</v>
      </c>
      <c r="H142" s="169">
        <v>0</v>
      </c>
      <c r="I142" s="439">
        <v>0</v>
      </c>
      <c r="J142" s="439"/>
      <c r="K142" s="169">
        <v>0</v>
      </c>
      <c r="L142" s="169">
        <v>0</v>
      </c>
      <c r="M142" s="169">
        <v>0</v>
      </c>
      <c r="N142" s="439">
        <v>0</v>
      </c>
      <c r="O142" s="439"/>
      <c r="P142" s="439">
        <v>12363.97</v>
      </c>
      <c r="Q142" s="439"/>
      <c r="R142" s="170">
        <v>12363.97</v>
      </c>
      <c r="S142" s="170">
        <v>-12363.97</v>
      </c>
      <c r="T142" s="170" t="e">
        <f>R142-'Memória de Cálculo'!#REF!</f>
        <v>#REF!</v>
      </c>
    </row>
    <row r="143" spans="1:20" ht="12" customHeight="1">
      <c r="A143" s="168" t="s">
        <v>891</v>
      </c>
      <c r="B143" s="438" t="s">
        <v>848</v>
      </c>
      <c r="C143" s="438"/>
      <c r="D143" s="438"/>
      <c r="E143" s="438"/>
      <c r="F143" s="169">
        <v>0</v>
      </c>
      <c r="G143" s="169">
        <v>0</v>
      </c>
      <c r="H143" s="169">
        <v>0</v>
      </c>
      <c r="I143" s="439">
        <v>0</v>
      </c>
      <c r="J143" s="439"/>
      <c r="K143" s="169">
        <v>0</v>
      </c>
      <c r="L143" s="169">
        <v>0</v>
      </c>
      <c r="M143" s="169">
        <v>0</v>
      </c>
      <c r="N143" s="439">
        <v>0</v>
      </c>
      <c r="O143" s="439"/>
      <c r="P143" s="439">
        <v>2664.54</v>
      </c>
      <c r="Q143" s="439"/>
      <c r="R143" s="170">
        <v>2664.54</v>
      </c>
      <c r="S143" s="170">
        <v>-2664.54</v>
      </c>
      <c r="T143" s="170" t="e">
        <f>R143-'Memória de Cálculo'!#REF!</f>
        <v>#REF!</v>
      </c>
    </row>
    <row r="144" spans="1:20" ht="12" customHeight="1">
      <c r="A144" s="168" t="s">
        <v>849</v>
      </c>
      <c r="B144" s="438" t="s">
        <v>850</v>
      </c>
      <c r="C144" s="438"/>
      <c r="D144" s="438"/>
      <c r="E144" s="438"/>
      <c r="F144" s="169">
        <v>0</v>
      </c>
      <c r="G144" s="169">
        <v>0</v>
      </c>
      <c r="H144" s="169">
        <v>0</v>
      </c>
      <c r="I144" s="439">
        <v>0</v>
      </c>
      <c r="J144" s="439"/>
      <c r="K144" s="169">
        <v>0</v>
      </c>
      <c r="L144" s="169">
        <v>0</v>
      </c>
      <c r="M144" s="169">
        <v>0</v>
      </c>
      <c r="N144" s="439">
        <v>0</v>
      </c>
      <c r="O144" s="439"/>
      <c r="P144" s="439">
        <v>2196.46</v>
      </c>
      <c r="Q144" s="439"/>
      <c r="R144" s="170">
        <v>2196.46</v>
      </c>
      <c r="S144" s="170">
        <v>-2196.46</v>
      </c>
      <c r="T144" s="170" t="e">
        <f>R144-'Memória de Cálculo'!#REF!</f>
        <v>#REF!</v>
      </c>
    </row>
    <row r="145" spans="1:20" ht="12" customHeight="1">
      <c r="A145" s="171" t="s">
        <v>892</v>
      </c>
      <c r="B145" s="440" t="s">
        <v>852</v>
      </c>
      <c r="C145" s="440"/>
      <c r="D145" s="440"/>
      <c r="E145" s="440"/>
      <c r="F145" s="172">
        <v>0</v>
      </c>
      <c r="G145" s="172">
        <v>0</v>
      </c>
      <c r="H145" s="172">
        <v>0</v>
      </c>
      <c r="I145" s="441">
        <v>0</v>
      </c>
      <c r="J145" s="441"/>
      <c r="K145" s="172">
        <v>0</v>
      </c>
      <c r="L145" s="172">
        <v>0</v>
      </c>
      <c r="M145" s="172">
        <v>0</v>
      </c>
      <c r="N145" s="441">
        <v>0</v>
      </c>
      <c r="O145" s="441"/>
      <c r="P145" s="441">
        <v>278.81</v>
      </c>
      <c r="Q145" s="441"/>
      <c r="R145" s="170">
        <v>278.81</v>
      </c>
      <c r="S145" s="170">
        <v>-278.81</v>
      </c>
      <c r="T145" s="170" t="e">
        <f>R145-'Memória de Cálculo'!#REF!</f>
        <v>#REF!</v>
      </c>
    </row>
    <row r="146" spans="1:19" ht="15" customHeight="1">
      <c r="A146" s="150"/>
      <c r="B146" s="442" t="s">
        <v>855</v>
      </c>
      <c r="C146" s="442"/>
      <c r="D146" s="442"/>
      <c r="E146" s="442"/>
      <c r="F146" s="173">
        <v>9010000</v>
      </c>
      <c r="G146" s="173">
        <v>0</v>
      </c>
      <c r="H146" s="173">
        <v>0</v>
      </c>
      <c r="I146" s="443">
        <v>0</v>
      </c>
      <c r="J146" s="443"/>
      <c r="K146" s="173">
        <v>9010000</v>
      </c>
      <c r="L146" s="173">
        <v>148935.31</v>
      </c>
      <c r="M146" s="173">
        <v>0</v>
      </c>
      <c r="N146" s="443">
        <v>148935.31</v>
      </c>
      <c r="O146" s="443"/>
      <c r="P146" s="443">
        <v>484193.97</v>
      </c>
      <c r="Q146" s="443"/>
      <c r="R146" s="174">
        <f>SUM(R135:R145)</f>
        <v>633129.2800000001</v>
      </c>
      <c r="S146" s="175">
        <v>8376870.72</v>
      </c>
    </row>
    <row r="147" spans="1:19" ht="9.75" customHeight="1" hidden="1">
      <c r="A147" s="150"/>
      <c r="B147" s="150"/>
      <c r="C147" s="150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</row>
    <row r="148" spans="1:19" ht="9.75" customHeight="1" hidden="1">
      <c r="A148" s="153" t="s">
        <v>909</v>
      </c>
      <c r="B148" s="429" t="s">
        <v>910</v>
      </c>
      <c r="C148" s="429"/>
      <c r="D148" s="429"/>
      <c r="E148" s="429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76"/>
    </row>
    <row r="149" spans="1:19" ht="9.75" customHeight="1" hidden="1">
      <c r="A149" s="156" t="s">
        <v>911</v>
      </c>
      <c r="B149" s="430" t="s">
        <v>653</v>
      </c>
      <c r="C149" s="430"/>
      <c r="D149" s="430"/>
      <c r="E149" s="430"/>
      <c r="F149" s="157">
        <v>10000</v>
      </c>
      <c r="G149" s="157">
        <v>0</v>
      </c>
      <c r="H149" s="157">
        <v>0</v>
      </c>
      <c r="I149" s="431">
        <v>0</v>
      </c>
      <c r="J149" s="431"/>
      <c r="K149" s="157">
        <v>10000</v>
      </c>
      <c r="L149" s="157">
        <v>0</v>
      </c>
      <c r="M149" s="157">
        <v>0</v>
      </c>
      <c r="N149" s="431">
        <v>0</v>
      </c>
      <c r="O149" s="431"/>
      <c r="P149" s="431">
        <v>0</v>
      </c>
      <c r="Q149" s="431"/>
      <c r="R149" s="157">
        <v>0</v>
      </c>
      <c r="S149" s="177">
        <v>10000</v>
      </c>
    </row>
    <row r="150" spans="1:19" ht="9.75" customHeight="1" hidden="1">
      <c r="A150" s="156" t="s">
        <v>912</v>
      </c>
      <c r="B150" s="430" t="s">
        <v>685</v>
      </c>
      <c r="C150" s="430"/>
      <c r="D150" s="430"/>
      <c r="E150" s="430"/>
      <c r="F150" s="157">
        <v>67359000</v>
      </c>
      <c r="G150" s="157">
        <v>0</v>
      </c>
      <c r="H150" s="157">
        <v>0</v>
      </c>
      <c r="I150" s="431">
        <v>0</v>
      </c>
      <c r="J150" s="431"/>
      <c r="K150" s="157">
        <v>67359000</v>
      </c>
      <c r="L150" s="157">
        <v>0</v>
      </c>
      <c r="M150" s="157">
        <v>0</v>
      </c>
      <c r="N150" s="431">
        <v>0</v>
      </c>
      <c r="O150" s="431"/>
      <c r="P150" s="431">
        <v>0</v>
      </c>
      <c r="Q150" s="431"/>
      <c r="R150" s="157">
        <v>0</v>
      </c>
      <c r="S150" s="177">
        <v>67359000</v>
      </c>
    </row>
    <row r="151" spans="1:19" ht="9.75" customHeight="1" hidden="1">
      <c r="A151" s="158" t="s">
        <v>913</v>
      </c>
      <c r="B151" s="432" t="s">
        <v>914</v>
      </c>
      <c r="C151" s="432"/>
      <c r="D151" s="432"/>
      <c r="E151" s="432"/>
      <c r="F151" s="159">
        <v>0</v>
      </c>
      <c r="G151" s="159">
        <v>0</v>
      </c>
      <c r="H151" s="159">
        <v>0</v>
      </c>
      <c r="I151" s="433">
        <v>0</v>
      </c>
      <c r="J151" s="433"/>
      <c r="K151" s="159">
        <v>0</v>
      </c>
      <c r="L151" s="159">
        <v>-5703034.38</v>
      </c>
      <c r="M151" s="159">
        <v>-5703034.38</v>
      </c>
      <c r="N151" s="433">
        <v>-11406068.76</v>
      </c>
      <c r="O151" s="433"/>
      <c r="P151" s="433">
        <v>11406068.76</v>
      </c>
      <c r="Q151" s="433"/>
      <c r="R151" s="159">
        <v>0</v>
      </c>
      <c r="S151" s="178">
        <v>0</v>
      </c>
    </row>
    <row r="152" spans="1:19" ht="9.75" customHeight="1" hidden="1">
      <c r="A152" s="150"/>
      <c r="B152" s="434" t="s">
        <v>855</v>
      </c>
      <c r="C152" s="434"/>
      <c r="D152" s="434"/>
      <c r="E152" s="434"/>
      <c r="F152" s="160">
        <v>67369000</v>
      </c>
      <c r="G152" s="160">
        <v>0</v>
      </c>
      <c r="H152" s="160">
        <v>0</v>
      </c>
      <c r="I152" s="435">
        <v>0</v>
      </c>
      <c r="J152" s="435"/>
      <c r="K152" s="160">
        <v>67369000</v>
      </c>
      <c r="L152" s="160">
        <v>-5703034.38</v>
      </c>
      <c r="M152" s="160">
        <v>-5703034.38</v>
      </c>
      <c r="N152" s="435">
        <v>-11406068.76</v>
      </c>
      <c r="O152" s="435"/>
      <c r="P152" s="435">
        <v>11406068.76</v>
      </c>
      <c r="Q152" s="435"/>
      <c r="R152" s="160">
        <v>0</v>
      </c>
      <c r="S152" s="175">
        <v>67369000</v>
      </c>
    </row>
    <row r="153" spans="1:19" ht="9.75" customHeight="1" hidden="1">
      <c r="A153" s="150"/>
      <c r="B153" s="150"/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</row>
    <row r="154" spans="1:19" ht="15" customHeight="1" hidden="1">
      <c r="A154" s="153" t="s">
        <v>915</v>
      </c>
      <c r="B154" s="429" t="s">
        <v>916</v>
      </c>
      <c r="C154" s="429"/>
      <c r="D154" s="429"/>
      <c r="E154" s="429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76"/>
    </row>
    <row r="155" spans="1:19" ht="9.75" customHeight="1" hidden="1">
      <c r="A155" s="156" t="s">
        <v>917</v>
      </c>
      <c r="B155" s="430" t="s">
        <v>653</v>
      </c>
      <c r="C155" s="430"/>
      <c r="D155" s="430"/>
      <c r="E155" s="430"/>
      <c r="F155" s="157">
        <v>3077724000</v>
      </c>
      <c r="G155" s="157">
        <v>0</v>
      </c>
      <c r="H155" s="157">
        <v>0</v>
      </c>
      <c r="I155" s="431">
        <v>0</v>
      </c>
      <c r="J155" s="431"/>
      <c r="K155" s="157">
        <v>3077724000</v>
      </c>
      <c r="L155" s="157">
        <v>0</v>
      </c>
      <c r="M155" s="157">
        <v>0</v>
      </c>
      <c r="N155" s="431">
        <v>0</v>
      </c>
      <c r="O155" s="431"/>
      <c r="P155" s="431">
        <v>0</v>
      </c>
      <c r="Q155" s="431"/>
      <c r="R155" s="157">
        <v>0</v>
      </c>
      <c r="S155" s="177">
        <v>3077724000</v>
      </c>
    </row>
    <row r="156" spans="1:19" ht="9.75" customHeight="1" hidden="1">
      <c r="A156" s="156" t="s">
        <v>821</v>
      </c>
      <c r="B156" s="430" t="s">
        <v>822</v>
      </c>
      <c r="C156" s="430"/>
      <c r="D156" s="430"/>
      <c r="E156" s="430"/>
      <c r="F156" s="157">
        <v>0</v>
      </c>
      <c r="G156" s="157">
        <v>0</v>
      </c>
      <c r="H156" s="157">
        <v>0</v>
      </c>
      <c r="I156" s="431">
        <v>0</v>
      </c>
      <c r="J156" s="431"/>
      <c r="K156" s="157">
        <v>0</v>
      </c>
      <c r="L156" s="157">
        <v>0</v>
      </c>
      <c r="M156" s="157">
        <v>0</v>
      </c>
      <c r="N156" s="431">
        <v>0</v>
      </c>
      <c r="O156" s="431"/>
      <c r="P156" s="431">
        <v>9677046.32</v>
      </c>
      <c r="Q156" s="431"/>
      <c r="R156" s="157">
        <v>9677046.32</v>
      </c>
      <c r="S156" s="177">
        <v>-9677046.32</v>
      </c>
    </row>
    <row r="157" spans="1:19" ht="9.75" customHeight="1" hidden="1">
      <c r="A157" s="156" t="s">
        <v>885</v>
      </c>
      <c r="B157" s="430" t="s">
        <v>822</v>
      </c>
      <c r="C157" s="430"/>
      <c r="D157" s="430"/>
      <c r="E157" s="430"/>
      <c r="F157" s="157">
        <v>0</v>
      </c>
      <c r="G157" s="157">
        <v>0</v>
      </c>
      <c r="H157" s="157">
        <v>0</v>
      </c>
      <c r="I157" s="431">
        <v>0</v>
      </c>
      <c r="J157" s="431"/>
      <c r="K157" s="157">
        <v>0</v>
      </c>
      <c r="L157" s="157">
        <v>-139288.48</v>
      </c>
      <c r="M157" s="157">
        <v>0</v>
      </c>
      <c r="N157" s="431">
        <v>-139288.48</v>
      </c>
      <c r="O157" s="431"/>
      <c r="P157" s="431">
        <v>10098883.53</v>
      </c>
      <c r="Q157" s="431"/>
      <c r="R157" s="157">
        <v>9959595.05</v>
      </c>
      <c r="S157" s="177">
        <v>-9959595.05</v>
      </c>
    </row>
    <row r="158" spans="1:19" ht="9.75" customHeight="1" hidden="1">
      <c r="A158" s="156" t="s">
        <v>823</v>
      </c>
      <c r="B158" s="430" t="s">
        <v>824</v>
      </c>
      <c r="C158" s="430"/>
      <c r="D158" s="430"/>
      <c r="E158" s="430"/>
      <c r="F158" s="157">
        <v>0</v>
      </c>
      <c r="G158" s="157">
        <v>0</v>
      </c>
      <c r="H158" s="157">
        <v>0</v>
      </c>
      <c r="I158" s="431">
        <v>0</v>
      </c>
      <c r="J158" s="431"/>
      <c r="K158" s="157">
        <v>0</v>
      </c>
      <c r="L158" s="157">
        <v>0</v>
      </c>
      <c r="M158" s="157">
        <v>0</v>
      </c>
      <c r="N158" s="431">
        <v>0</v>
      </c>
      <c r="O158" s="431"/>
      <c r="P158" s="431">
        <v>52232982.09</v>
      </c>
      <c r="Q158" s="431"/>
      <c r="R158" s="157">
        <v>52232982.09</v>
      </c>
      <c r="S158" s="177">
        <v>-52232982.09</v>
      </c>
    </row>
    <row r="159" spans="1:19" ht="9.75" customHeight="1" hidden="1">
      <c r="A159" s="156" t="s">
        <v>879</v>
      </c>
      <c r="B159" s="430" t="s">
        <v>824</v>
      </c>
      <c r="C159" s="430"/>
      <c r="D159" s="430"/>
      <c r="E159" s="430"/>
      <c r="F159" s="157">
        <v>0</v>
      </c>
      <c r="G159" s="157">
        <v>0</v>
      </c>
      <c r="H159" s="157">
        <v>0</v>
      </c>
      <c r="I159" s="431">
        <v>0</v>
      </c>
      <c r="J159" s="431"/>
      <c r="K159" s="157">
        <v>0</v>
      </c>
      <c r="L159" s="157">
        <v>244108.5</v>
      </c>
      <c r="M159" s="157">
        <v>0</v>
      </c>
      <c r="N159" s="431">
        <v>244108.5</v>
      </c>
      <c r="O159" s="431"/>
      <c r="P159" s="431">
        <v>5447577.22</v>
      </c>
      <c r="Q159" s="431"/>
      <c r="R159" s="157">
        <v>5691685.72</v>
      </c>
      <c r="S159" s="177">
        <v>-5691685.72</v>
      </c>
    </row>
    <row r="160" spans="1:19" ht="9.75" customHeight="1" hidden="1">
      <c r="A160" s="156" t="s">
        <v>825</v>
      </c>
      <c r="B160" s="430" t="s">
        <v>826</v>
      </c>
      <c r="C160" s="430"/>
      <c r="D160" s="430"/>
      <c r="E160" s="430"/>
      <c r="F160" s="157">
        <v>0</v>
      </c>
      <c r="G160" s="157">
        <v>0</v>
      </c>
      <c r="H160" s="157">
        <v>0</v>
      </c>
      <c r="I160" s="431">
        <v>0</v>
      </c>
      <c r="J160" s="431"/>
      <c r="K160" s="157">
        <v>0</v>
      </c>
      <c r="L160" s="157">
        <v>2106</v>
      </c>
      <c r="M160" s="157">
        <v>0</v>
      </c>
      <c r="N160" s="431">
        <v>2106</v>
      </c>
      <c r="O160" s="431"/>
      <c r="P160" s="431">
        <v>58881811.8</v>
      </c>
      <c r="Q160" s="431"/>
      <c r="R160" s="157">
        <v>58883917.8</v>
      </c>
      <c r="S160" s="177">
        <v>-58883917.8</v>
      </c>
    </row>
    <row r="161" spans="1:19" ht="9.75" customHeight="1" hidden="1">
      <c r="A161" s="156" t="s">
        <v>827</v>
      </c>
      <c r="B161" s="430" t="s">
        <v>826</v>
      </c>
      <c r="C161" s="430"/>
      <c r="D161" s="430"/>
      <c r="E161" s="430"/>
      <c r="F161" s="157">
        <v>0</v>
      </c>
      <c r="G161" s="157">
        <v>0</v>
      </c>
      <c r="H161" s="157">
        <v>0</v>
      </c>
      <c r="I161" s="431">
        <v>0</v>
      </c>
      <c r="J161" s="431"/>
      <c r="K161" s="157">
        <v>0</v>
      </c>
      <c r="L161" s="157">
        <v>349213.62</v>
      </c>
      <c r="M161" s="157">
        <v>0</v>
      </c>
      <c r="N161" s="431">
        <v>349213.62</v>
      </c>
      <c r="O161" s="431"/>
      <c r="P161" s="431">
        <v>66274508.21</v>
      </c>
      <c r="Q161" s="431"/>
      <c r="R161" s="157">
        <v>66623721.83</v>
      </c>
      <c r="S161" s="177">
        <v>-66623721.83</v>
      </c>
    </row>
    <row r="162" spans="1:19" ht="9.75" customHeight="1" hidden="1">
      <c r="A162" s="156" t="s">
        <v>828</v>
      </c>
      <c r="B162" s="430" t="s">
        <v>829</v>
      </c>
      <c r="C162" s="430"/>
      <c r="D162" s="430"/>
      <c r="E162" s="430"/>
      <c r="F162" s="157">
        <v>0</v>
      </c>
      <c r="G162" s="157">
        <v>0</v>
      </c>
      <c r="H162" s="157">
        <v>0</v>
      </c>
      <c r="I162" s="431">
        <v>0</v>
      </c>
      <c r="J162" s="431"/>
      <c r="K162" s="157">
        <v>0</v>
      </c>
      <c r="L162" s="157">
        <v>223296.81</v>
      </c>
      <c r="M162" s="157">
        <v>0</v>
      </c>
      <c r="N162" s="431">
        <v>223296.81</v>
      </c>
      <c r="O162" s="431"/>
      <c r="P162" s="431">
        <v>1735413.42</v>
      </c>
      <c r="Q162" s="431"/>
      <c r="R162" s="157">
        <v>1958710.23</v>
      </c>
      <c r="S162" s="177">
        <v>-1958710.23</v>
      </c>
    </row>
    <row r="163" spans="1:19" ht="9.75" customHeight="1" hidden="1">
      <c r="A163" s="156" t="s">
        <v>904</v>
      </c>
      <c r="B163" s="430" t="s">
        <v>829</v>
      </c>
      <c r="C163" s="430"/>
      <c r="D163" s="430"/>
      <c r="E163" s="430"/>
      <c r="F163" s="157">
        <v>0</v>
      </c>
      <c r="G163" s="157">
        <v>0</v>
      </c>
      <c r="H163" s="157">
        <v>0</v>
      </c>
      <c r="I163" s="431">
        <v>0</v>
      </c>
      <c r="J163" s="431"/>
      <c r="K163" s="157">
        <v>0</v>
      </c>
      <c r="L163" s="157">
        <v>924415.79</v>
      </c>
      <c r="M163" s="157">
        <v>0</v>
      </c>
      <c r="N163" s="431">
        <v>924415.79</v>
      </c>
      <c r="O163" s="431"/>
      <c r="P163" s="431">
        <v>760061.42</v>
      </c>
      <c r="Q163" s="431"/>
      <c r="R163" s="157">
        <v>1684477.21</v>
      </c>
      <c r="S163" s="177">
        <v>-1684477.21</v>
      </c>
    </row>
    <row r="164" spans="1:19" ht="9.75" customHeight="1" hidden="1">
      <c r="A164" s="156" t="s">
        <v>918</v>
      </c>
      <c r="B164" s="430" t="s">
        <v>919</v>
      </c>
      <c r="C164" s="430"/>
      <c r="D164" s="430"/>
      <c r="E164" s="430"/>
      <c r="F164" s="157">
        <v>0</v>
      </c>
      <c r="G164" s="157">
        <v>0</v>
      </c>
      <c r="H164" s="157">
        <v>0</v>
      </c>
      <c r="I164" s="431">
        <v>0</v>
      </c>
      <c r="J164" s="431"/>
      <c r="K164" s="157">
        <v>0</v>
      </c>
      <c r="L164" s="157">
        <v>0</v>
      </c>
      <c r="M164" s="157">
        <v>0</v>
      </c>
      <c r="N164" s="431">
        <v>0</v>
      </c>
      <c r="O164" s="431"/>
      <c r="P164" s="431">
        <v>399463.59</v>
      </c>
      <c r="Q164" s="431"/>
      <c r="R164" s="157">
        <v>399463.59</v>
      </c>
      <c r="S164" s="177">
        <v>-399463.59</v>
      </c>
    </row>
    <row r="165" spans="1:19" ht="9.75" customHeight="1" hidden="1">
      <c r="A165" s="156" t="s">
        <v>832</v>
      </c>
      <c r="B165" s="430" t="s">
        <v>833</v>
      </c>
      <c r="C165" s="430"/>
      <c r="D165" s="430"/>
      <c r="E165" s="430"/>
      <c r="F165" s="157">
        <v>0</v>
      </c>
      <c r="G165" s="157">
        <v>0</v>
      </c>
      <c r="H165" s="157">
        <v>0</v>
      </c>
      <c r="I165" s="431">
        <v>0</v>
      </c>
      <c r="J165" s="431"/>
      <c r="K165" s="157">
        <v>0</v>
      </c>
      <c r="L165" s="157">
        <v>0</v>
      </c>
      <c r="M165" s="157">
        <v>0</v>
      </c>
      <c r="N165" s="431">
        <v>0</v>
      </c>
      <c r="O165" s="431"/>
      <c r="P165" s="431">
        <v>18384160.99</v>
      </c>
      <c r="Q165" s="431"/>
      <c r="R165" s="157">
        <v>18384160.99</v>
      </c>
      <c r="S165" s="177">
        <v>-18384160.99</v>
      </c>
    </row>
    <row r="166" spans="1:19" ht="9.75" customHeight="1" hidden="1">
      <c r="A166" s="156" t="s">
        <v>886</v>
      </c>
      <c r="B166" s="430" t="s">
        <v>833</v>
      </c>
      <c r="C166" s="430"/>
      <c r="D166" s="430"/>
      <c r="E166" s="430"/>
      <c r="F166" s="157">
        <v>0</v>
      </c>
      <c r="G166" s="157">
        <v>0</v>
      </c>
      <c r="H166" s="157">
        <v>0</v>
      </c>
      <c r="I166" s="431">
        <v>0</v>
      </c>
      <c r="J166" s="431"/>
      <c r="K166" s="157">
        <v>0</v>
      </c>
      <c r="L166" s="157">
        <v>0</v>
      </c>
      <c r="M166" s="157">
        <v>0</v>
      </c>
      <c r="N166" s="431">
        <v>0</v>
      </c>
      <c r="O166" s="431"/>
      <c r="P166" s="431">
        <v>154790.88</v>
      </c>
      <c r="Q166" s="431"/>
      <c r="R166" s="157">
        <v>154790.88</v>
      </c>
      <c r="S166" s="177">
        <v>-154790.88</v>
      </c>
    </row>
    <row r="167" spans="1:19" ht="9.75" customHeight="1" hidden="1">
      <c r="A167" s="156" t="s">
        <v>836</v>
      </c>
      <c r="B167" s="430" t="s">
        <v>835</v>
      </c>
      <c r="C167" s="430"/>
      <c r="D167" s="430"/>
      <c r="E167" s="430"/>
      <c r="F167" s="157">
        <v>0</v>
      </c>
      <c r="G167" s="157">
        <v>0</v>
      </c>
      <c r="H167" s="157">
        <v>0</v>
      </c>
      <c r="I167" s="431">
        <v>0</v>
      </c>
      <c r="J167" s="431"/>
      <c r="K167" s="157">
        <v>0</v>
      </c>
      <c r="L167" s="157">
        <v>0</v>
      </c>
      <c r="M167" s="157">
        <v>0</v>
      </c>
      <c r="N167" s="431">
        <v>0</v>
      </c>
      <c r="O167" s="431"/>
      <c r="P167" s="431">
        <v>29031546.26</v>
      </c>
      <c r="Q167" s="431"/>
      <c r="R167" s="157">
        <v>29031546.26</v>
      </c>
      <c r="S167" s="177">
        <v>-29031546.26</v>
      </c>
    </row>
    <row r="168" spans="1:19" ht="9.75" customHeight="1" hidden="1">
      <c r="A168" s="156" t="s">
        <v>837</v>
      </c>
      <c r="B168" s="430" t="s">
        <v>838</v>
      </c>
      <c r="C168" s="430"/>
      <c r="D168" s="430"/>
      <c r="E168" s="430"/>
      <c r="F168" s="157">
        <v>0</v>
      </c>
      <c r="G168" s="157">
        <v>0</v>
      </c>
      <c r="H168" s="157">
        <v>0</v>
      </c>
      <c r="I168" s="431">
        <v>0</v>
      </c>
      <c r="J168" s="431"/>
      <c r="K168" s="157">
        <v>0</v>
      </c>
      <c r="L168" s="157">
        <v>-224304.47</v>
      </c>
      <c r="M168" s="157">
        <v>0</v>
      </c>
      <c r="N168" s="431">
        <v>-224304.47</v>
      </c>
      <c r="O168" s="431"/>
      <c r="P168" s="431">
        <v>15015957.2</v>
      </c>
      <c r="Q168" s="431"/>
      <c r="R168" s="157">
        <v>14791652.73</v>
      </c>
      <c r="S168" s="177">
        <v>-14791652.73</v>
      </c>
    </row>
    <row r="169" spans="1:19" ht="9.75" customHeight="1" hidden="1">
      <c r="A169" s="156" t="s">
        <v>887</v>
      </c>
      <c r="B169" s="430" t="s">
        <v>838</v>
      </c>
      <c r="C169" s="430"/>
      <c r="D169" s="430"/>
      <c r="E169" s="430"/>
      <c r="F169" s="157">
        <v>0</v>
      </c>
      <c r="G169" s="157">
        <v>0</v>
      </c>
      <c r="H169" s="157">
        <v>0</v>
      </c>
      <c r="I169" s="431">
        <v>0</v>
      </c>
      <c r="J169" s="431"/>
      <c r="K169" s="157">
        <v>0</v>
      </c>
      <c r="L169" s="157">
        <v>7593.83</v>
      </c>
      <c r="M169" s="157">
        <v>0</v>
      </c>
      <c r="N169" s="431">
        <v>7593.83</v>
      </c>
      <c r="O169" s="431"/>
      <c r="P169" s="431">
        <v>1885579.23</v>
      </c>
      <c r="Q169" s="431"/>
      <c r="R169" s="157">
        <v>1893173.06</v>
      </c>
      <c r="S169" s="177">
        <v>-1893173.06</v>
      </c>
    </row>
    <row r="170" spans="1:19" ht="9.75" customHeight="1" hidden="1">
      <c r="A170" s="156" t="s">
        <v>841</v>
      </c>
      <c r="B170" s="430" t="s">
        <v>842</v>
      </c>
      <c r="C170" s="430"/>
      <c r="D170" s="430"/>
      <c r="E170" s="430"/>
      <c r="F170" s="157">
        <v>0</v>
      </c>
      <c r="G170" s="157">
        <v>0</v>
      </c>
      <c r="H170" s="157">
        <v>0</v>
      </c>
      <c r="I170" s="431">
        <v>0</v>
      </c>
      <c r="J170" s="431"/>
      <c r="K170" s="157">
        <v>0</v>
      </c>
      <c r="L170" s="157">
        <v>0</v>
      </c>
      <c r="M170" s="157">
        <v>0</v>
      </c>
      <c r="N170" s="431">
        <v>0</v>
      </c>
      <c r="O170" s="431"/>
      <c r="P170" s="431">
        <v>3324215.47</v>
      </c>
      <c r="Q170" s="431"/>
      <c r="R170" s="157">
        <v>3324215.47</v>
      </c>
      <c r="S170" s="177">
        <v>-3324215.47</v>
      </c>
    </row>
    <row r="171" spans="1:19" ht="9.75" customHeight="1" hidden="1">
      <c r="A171" s="156" t="s">
        <v>889</v>
      </c>
      <c r="B171" s="430" t="s">
        <v>842</v>
      </c>
      <c r="C171" s="430"/>
      <c r="D171" s="430"/>
      <c r="E171" s="430"/>
      <c r="F171" s="157">
        <v>0</v>
      </c>
      <c r="G171" s="157">
        <v>0</v>
      </c>
      <c r="H171" s="157">
        <v>0</v>
      </c>
      <c r="I171" s="431">
        <v>0</v>
      </c>
      <c r="J171" s="431"/>
      <c r="K171" s="157">
        <v>0</v>
      </c>
      <c r="L171" s="157">
        <v>238536.73</v>
      </c>
      <c r="M171" s="157">
        <v>0</v>
      </c>
      <c r="N171" s="431">
        <v>238536.73</v>
      </c>
      <c r="O171" s="431"/>
      <c r="P171" s="431">
        <v>288391.99</v>
      </c>
      <c r="Q171" s="431"/>
      <c r="R171" s="157">
        <v>526928.72</v>
      </c>
      <c r="S171" s="177">
        <v>-526928.72</v>
      </c>
    </row>
    <row r="172" spans="1:19" ht="9.75" customHeight="1" hidden="1">
      <c r="A172" s="156" t="s">
        <v>843</v>
      </c>
      <c r="B172" s="430" t="s">
        <v>844</v>
      </c>
      <c r="C172" s="430"/>
      <c r="D172" s="430"/>
      <c r="E172" s="430"/>
      <c r="F172" s="157">
        <v>0</v>
      </c>
      <c r="G172" s="157">
        <v>0</v>
      </c>
      <c r="H172" s="157">
        <v>0</v>
      </c>
      <c r="I172" s="431">
        <v>0</v>
      </c>
      <c r="J172" s="431"/>
      <c r="K172" s="157">
        <v>0</v>
      </c>
      <c r="L172" s="157">
        <v>0</v>
      </c>
      <c r="M172" s="157">
        <v>0</v>
      </c>
      <c r="N172" s="431">
        <v>0</v>
      </c>
      <c r="O172" s="431"/>
      <c r="P172" s="431">
        <v>10424486.89</v>
      </c>
      <c r="Q172" s="431"/>
      <c r="R172" s="157">
        <v>10424486.89</v>
      </c>
      <c r="S172" s="177">
        <v>-10424486.89</v>
      </c>
    </row>
    <row r="173" spans="1:19" ht="9.75" customHeight="1" hidden="1">
      <c r="A173" s="156" t="s">
        <v>890</v>
      </c>
      <c r="B173" s="430" t="s">
        <v>844</v>
      </c>
      <c r="C173" s="430"/>
      <c r="D173" s="430"/>
      <c r="E173" s="430"/>
      <c r="F173" s="157">
        <v>0</v>
      </c>
      <c r="G173" s="157">
        <v>0</v>
      </c>
      <c r="H173" s="157">
        <v>0</v>
      </c>
      <c r="I173" s="431">
        <v>0</v>
      </c>
      <c r="J173" s="431"/>
      <c r="K173" s="157">
        <v>0</v>
      </c>
      <c r="L173" s="157">
        <v>-984139.7</v>
      </c>
      <c r="M173" s="157">
        <v>0</v>
      </c>
      <c r="N173" s="431">
        <v>-984139.7</v>
      </c>
      <c r="O173" s="431"/>
      <c r="P173" s="431">
        <v>25154546.89</v>
      </c>
      <c r="Q173" s="431"/>
      <c r="R173" s="157">
        <v>24170407.19</v>
      </c>
      <c r="S173" s="177">
        <v>-24170407.19</v>
      </c>
    </row>
    <row r="174" spans="1:19" ht="9.75" customHeight="1" hidden="1">
      <c r="A174" s="156" t="s">
        <v>920</v>
      </c>
      <c r="B174" s="430" t="s">
        <v>921</v>
      </c>
      <c r="C174" s="430"/>
      <c r="D174" s="430"/>
      <c r="E174" s="430"/>
      <c r="F174" s="157">
        <v>0</v>
      </c>
      <c r="G174" s="157">
        <v>0</v>
      </c>
      <c r="H174" s="157">
        <v>0</v>
      </c>
      <c r="I174" s="431">
        <v>0</v>
      </c>
      <c r="J174" s="431"/>
      <c r="K174" s="157">
        <v>0</v>
      </c>
      <c r="L174" s="157">
        <v>0</v>
      </c>
      <c r="M174" s="157">
        <v>0</v>
      </c>
      <c r="N174" s="431">
        <v>0</v>
      </c>
      <c r="O174" s="431"/>
      <c r="P174" s="431">
        <v>2350420.51</v>
      </c>
      <c r="Q174" s="431"/>
      <c r="R174" s="157">
        <v>2350420.51</v>
      </c>
      <c r="S174" s="177">
        <v>-2350420.51</v>
      </c>
    </row>
    <row r="175" spans="1:19" ht="9.75" customHeight="1" hidden="1">
      <c r="A175" s="156" t="s">
        <v>922</v>
      </c>
      <c r="B175" s="430" t="s">
        <v>921</v>
      </c>
      <c r="C175" s="430"/>
      <c r="D175" s="430"/>
      <c r="E175" s="430"/>
      <c r="F175" s="157">
        <v>0</v>
      </c>
      <c r="G175" s="157">
        <v>0</v>
      </c>
      <c r="H175" s="157">
        <v>0</v>
      </c>
      <c r="I175" s="431">
        <v>0</v>
      </c>
      <c r="J175" s="431"/>
      <c r="K175" s="157">
        <v>0</v>
      </c>
      <c r="L175" s="157">
        <v>484217.41</v>
      </c>
      <c r="M175" s="157">
        <v>0</v>
      </c>
      <c r="N175" s="431">
        <v>484217.41</v>
      </c>
      <c r="O175" s="431"/>
      <c r="P175" s="431">
        <v>516847.42</v>
      </c>
      <c r="Q175" s="431"/>
      <c r="R175" s="157">
        <v>1001064.83</v>
      </c>
      <c r="S175" s="177">
        <v>-1001064.83</v>
      </c>
    </row>
    <row r="176" spans="1:19" ht="9.75" customHeight="1" hidden="1">
      <c r="A176" s="156" t="s">
        <v>847</v>
      </c>
      <c r="B176" s="430" t="s">
        <v>848</v>
      </c>
      <c r="C176" s="430"/>
      <c r="D176" s="430"/>
      <c r="E176" s="430"/>
      <c r="F176" s="157">
        <v>0</v>
      </c>
      <c r="G176" s="157">
        <v>0</v>
      </c>
      <c r="H176" s="157">
        <v>0</v>
      </c>
      <c r="I176" s="431">
        <v>0</v>
      </c>
      <c r="J176" s="431"/>
      <c r="K176" s="157">
        <v>0</v>
      </c>
      <c r="L176" s="157">
        <v>0</v>
      </c>
      <c r="M176" s="157">
        <v>0</v>
      </c>
      <c r="N176" s="431">
        <v>0</v>
      </c>
      <c r="O176" s="431"/>
      <c r="P176" s="431">
        <v>5838555.64</v>
      </c>
      <c r="Q176" s="431"/>
      <c r="R176" s="157">
        <v>5838555.64</v>
      </c>
      <c r="S176" s="177">
        <v>-5838555.64</v>
      </c>
    </row>
    <row r="177" spans="1:19" ht="9.75" customHeight="1" hidden="1">
      <c r="A177" s="156" t="s">
        <v>891</v>
      </c>
      <c r="B177" s="430" t="s">
        <v>848</v>
      </c>
      <c r="C177" s="430"/>
      <c r="D177" s="430"/>
      <c r="E177" s="430"/>
      <c r="F177" s="157">
        <v>0</v>
      </c>
      <c r="G177" s="157">
        <v>0</v>
      </c>
      <c r="H177" s="157">
        <v>0</v>
      </c>
      <c r="I177" s="431">
        <v>0</v>
      </c>
      <c r="J177" s="431"/>
      <c r="K177" s="157">
        <v>0</v>
      </c>
      <c r="L177" s="157">
        <v>0</v>
      </c>
      <c r="M177" s="157">
        <v>0</v>
      </c>
      <c r="N177" s="431">
        <v>0</v>
      </c>
      <c r="O177" s="431"/>
      <c r="P177" s="431">
        <v>33218.88</v>
      </c>
      <c r="Q177" s="431"/>
      <c r="R177" s="157">
        <v>33218.88</v>
      </c>
      <c r="S177" s="177">
        <v>-33218.88</v>
      </c>
    </row>
    <row r="178" spans="1:19" ht="9.75" customHeight="1" hidden="1">
      <c r="A178" s="156" t="s">
        <v>849</v>
      </c>
      <c r="B178" s="430" t="s">
        <v>850</v>
      </c>
      <c r="C178" s="430"/>
      <c r="D178" s="430"/>
      <c r="E178" s="430"/>
      <c r="F178" s="157">
        <v>0</v>
      </c>
      <c r="G178" s="157">
        <v>0</v>
      </c>
      <c r="H178" s="157">
        <v>0</v>
      </c>
      <c r="I178" s="431">
        <v>0</v>
      </c>
      <c r="J178" s="431"/>
      <c r="K178" s="157">
        <v>0</v>
      </c>
      <c r="L178" s="157">
        <v>0</v>
      </c>
      <c r="M178" s="157">
        <v>0</v>
      </c>
      <c r="N178" s="431">
        <v>0</v>
      </c>
      <c r="O178" s="431"/>
      <c r="P178" s="431">
        <v>5995635.08</v>
      </c>
      <c r="Q178" s="431"/>
      <c r="R178" s="157">
        <v>5995635.08</v>
      </c>
      <c r="S178" s="177">
        <v>-5995635.08</v>
      </c>
    </row>
    <row r="179" spans="1:19" ht="9.75" customHeight="1" hidden="1">
      <c r="A179" s="156" t="s">
        <v>851</v>
      </c>
      <c r="B179" s="430" t="s">
        <v>852</v>
      </c>
      <c r="C179" s="430"/>
      <c r="D179" s="430"/>
      <c r="E179" s="430"/>
      <c r="F179" s="157">
        <v>0</v>
      </c>
      <c r="G179" s="157">
        <v>0</v>
      </c>
      <c r="H179" s="157">
        <v>0</v>
      </c>
      <c r="I179" s="431">
        <v>0</v>
      </c>
      <c r="J179" s="431"/>
      <c r="K179" s="157">
        <v>0</v>
      </c>
      <c r="L179" s="157">
        <v>1005.71</v>
      </c>
      <c r="M179" s="157">
        <v>0</v>
      </c>
      <c r="N179" s="431">
        <v>1005.71</v>
      </c>
      <c r="O179" s="431"/>
      <c r="P179" s="431">
        <v>701588.81</v>
      </c>
      <c r="Q179" s="431"/>
      <c r="R179" s="157">
        <v>702594.52</v>
      </c>
      <c r="S179" s="177">
        <v>-702594.52</v>
      </c>
    </row>
    <row r="180" spans="1:19" ht="9.75" customHeight="1" hidden="1">
      <c r="A180" s="156" t="s">
        <v>892</v>
      </c>
      <c r="B180" s="430" t="s">
        <v>852</v>
      </c>
      <c r="C180" s="430"/>
      <c r="D180" s="430"/>
      <c r="E180" s="430"/>
      <c r="F180" s="157">
        <v>0</v>
      </c>
      <c r="G180" s="157">
        <v>0</v>
      </c>
      <c r="H180" s="157">
        <v>0</v>
      </c>
      <c r="I180" s="431">
        <v>0</v>
      </c>
      <c r="J180" s="431"/>
      <c r="K180" s="157">
        <v>0</v>
      </c>
      <c r="L180" s="157">
        <v>4178.63</v>
      </c>
      <c r="M180" s="157">
        <v>0</v>
      </c>
      <c r="N180" s="431">
        <v>4178.63</v>
      </c>
      <c r="O180" s="431"/>
      <c r="P180" s="431">
        <v>1301195.73</v>
      </c>
      <c r="Q180" s="431"/>
      <c r="R180" s="157">
        <v>1305374.36</v>
      </c>
      <c r="S180" s="177">
        <v>-1305374.36</v>
      </c>
    </row>
    <row r="181" spans="1:19" ht="9.75" customHeight="1" hidden="1">
      <c r="A181" s="156" t="s">
        <v>861</v>
      </c>
      <c r="B181" s="430" t="s">
        <v>862</v>
      </c>
      <c r="C181" s="430"/>
      <c r="D181" s="430"/>
      <c r="E181" s="430"/>
      <c r="F181" s="157">
        <v>0</v>
      </c>
      <c r="G181" s="157">
        <v>0</v>
      </c>
      <c r="H181" s="157">
        <v>0</v>
      </c>
      <c r="I181" s="431">
        <v>0</v>
      </c>
      <c r="J181" s="431"/>
      <c r="K181" s="157">
        <v>0</v>
      </c>
      <c r="L181" s="157">
        <v>0</v>
      </c>
      <c r="M181" s="157">
        <v>0</v>
      </c>
      <c r="N181" s="431">
        <v>0</v>
      </c>
      <c r="O181" s="431"/>
      <c r="P181" s="431">
        <v>48343.13</v>
      </c>
      <c r="Q181" s="431"/>
      <c r="R181" s="157">
        <v>48343.13</v>
      </c>
      <c r="S181" s="177">
        <v>-48343.13</v>
      </c>
    </row>
    <row r="182" spans="1:19" ht="9.75" customHeight="1" hidden="1">
      <c r="A182" s="156" t="s">
        <v>863</v>
      </c>
      <c r="B182" s="430" t="s">
        <v>862</v>
      </c>
      <c r="C182" s="430"/>
      <c r="D182" s="430"/>
      <c r="E182" s="430"/>
      <c r="F182" s="157">
        <v>0</v>
      </c>
      <c r="G182" s="157">
        <v>0</v>
      </c>
      <c r="H182" s="157">
        <v>0</v>
      </c>
      <c r="I182" s="431">
        <v>0</v>
      </c>
      <c r="J182" s="431"/>
      <c r="K182" s="157">
        <v>0</v>
      </c>
      <c r="L182" s="157">
        <v>840262</v>
      </c>
      <c r="M182" s="157">
        <v>0</v>
      </c>
      <c r="N182" s="431">
        <v>840262</v>
      </c>
      <c r="O182" s="431"/>
      <c r="P182" s="431">
        <v>0</v>
      </c>
      <c r="Q182" s="431"/>
      <c r="R182" s="157">
        <v>840262</v>
      </c>
      <c r="S182" s="177">
        <v>-840262</v>
      </c>
    </row>
    <row r="183" spans="1:19" ht="9.75" customHeight="1" hidden="1">
      <c r="A183" s="158" t="s">
        <v>894</v>
      </c>
      <c r="B183" s="432" t="s">
        <v>865</v>
      </c>
      <c r="C183" s="432"/>
      <c r="D183" s="432"/>
      <c r="E183" s="432"/>
      <c r="F183" s="159">
        <v>0</v>
      </c>
      <c r="G183" s="159">
        <v>0</v>
      </c>
      <c r="H183" s="159">
        <v>0</v>
      </c>
      <c r="I183" s="433">
        <v>0</v>
      </c>
      <c r="J183" s="433"/>
      <c r="K183" s="159">
        <v>0</v>
      </c>
      <c r="L183" s="159">
        <v>49255.44</v>
      </c>
      <c r="M183" s="159">
        <v>0</v>
      </c>
      <c r="N183" s="433">
        <v>49255.44</v>
      </c>
      <c r="O183" s="433"/>
      <c r="P183" s="433">
        <v>39992.32</v>
      </c>
      <c r="Q183" s="433"/>
      <c r="R183" s="159">
        <v>89247.76</v>
      </c>
      <c r="S183" s="178">
        <v>-89247.76</v>
      </c>
    </row>
    <row r="184" spans="1:19" ht="9.75" customHeight="1" hidden="1">
      <c r="A184" s="150"/>
      <c r="B184" s="434" t="s">
        <v>855</v>
      </c>
      <c r="C184" s="434"/>
      <c r="D184" s="434"/>
      <c r="E184" s="434"/>
      <c r="F184" s="160">
        <v>3077724000</v>
      </c>
      <c r="G184" s="160">
        <v>0</v>
      </c>
      <c r="H184" s="160">
        <v>0</v>
      </c>
      <c r="I184" s="435">
        <v>0</v>
      </c>
      <c r="J184" s="435"/>
      <c r="K184" s="160">
        <v>3077724000</v>
      </c>
      <c r="L184" s="160">
        <v>2020457.82</v>
      </c>
      <c r="M184" s="160">
        <v>0</v>
      </c>
      <c r="N184" s="435">
        <v>2020457.82</v>
      </c>
      <c r="O184" s="435"/>
      <c r="P184" s="435">
        <v>325997220.92</v>
      </c>
      <c r="Q184" s="435"/>
      <c r="R184" s="160">
        <v>328017678.74</v>
      </c>
      <c r="S184" s="175">
        <v>2749706321.26</v>
      </c>
    </row>
    <row r="185" spans="1:19" ht="9.75" customHeight="1" hidden="1">
      <c r="A185" s="150"/>
      <c r="B185" s="150"/>
      <c r="C185" s="150"/>
      <c r="D185" s="150"/>
      <c r="E185" s="150"/>
      <c r="F185" s="150"/>
      <c r="G185" s="150"/>
      <c r="H185" s="150"/>
      <c r="I185" s="150"/>
      <c r="J185" s="150"/>
      <c r="K185" s="150"/>
      <c r="L185" s="150"/>
      <c r="M185" s="150"/>
      <c r="N185" s="150"/>
      <c r="O185" s="150"/>
      <c r="P185" s="150"/>
      <c r="Q185" s="150"/>
      <c r="R185" s="150"/>
      <c r="S185" s="150"/>
    </row>
    <row r="186" spans="1:19" ht="16.5" customHeight="1" hidden="1">
      <c r="A186" s="153" t="s">
        <v>923</v>
      </c>
      <c r="B186" s="429" t="s">
        <v>916</v>
      </c>
      <c r="C186" s="429"/>
      <c r="D186" s="429"/>
      <c r="E186" s="429"/>
      <c r="F186" s="154"/>
      <c r="G186" s="154"/>
      <c r="H186" s="154"/>
      <c r="I186" s="154"/>
      <c r="J186" s="154"/>
      <c r="K186" s="154"/>
      <c r="L186" s="154"/>
      <c r="M186" s="154"/>
      <c r="N186" s="154"/>
      <c r="O186" s="154"/>
      <c r="P186" s="154"/>
      <c r="Q186" s="154"/>
      <c r="R186" s="154"/>
      <c r="S186" s="176"/>
    </row>
    <row r="187" spans="1:19" ht="9.75" customHeight="1" hidden="1">
      <c r="A187" s="158" t="s">
        <v>924</v>
      </c>
      <c r="B187" s="432" t="s">
        <v>653</v>
      </c>
      <c r="C187" s="432"/>
      <c r="D187" s="432"/>
      <c r="E187" s="432"/>
      <c r="F187" s="159">
        <v>20000</v>
      </c>
      <c r="G187" s="159">
        <v>0</v>
      </c>
      <c r="H187" s="159">
        <v>0</v>
      </c>
      <c r="I187" s="433">
        <v>0</v>
      </c>
      <c r="J187" s="433"/>
      <c r="K187" s="159">
        <v>20000</v>
      </c>
      <c r="L187" s="159">
        <v>0</v>
      </c>
      <c r="M187" s="159">
        <v>0</v>
      </c>
      <c r="N187" s="433">
        <v>0</v>
      </c>
      <c r="O187" s="433"/>
      <c r="P187" s="433">
        <v>0</v>
      </c>
      <c r="Q187" s="433"/>
      <c r="R187" s="159">
        <v>0</v>
      </c>
      <c r="S187" s="178">
        <v>20000</v>
      </c>
    </row>
    <row r="188" spans="1:19" ht="9.75" customHeight="1" hidden="1">
      <c r="A188" s="150"/>
      <c r="B188" s="434" t="s">
        <v>855</v>
      </c>
      <c r="C188" s="434"/>
      <c r="D188" s="434"/>
      <c r="E188" s="434"/>
      <c r="F188" s="160">
        <v>20000</v>
      </c>
      <c r="G188" s="160">
        <v>0</v>
      </c>
      <c r="H188" s="160">
        <v>0</v>
      </c>
      <c r="I188" s="435">
        <v>0</v>
      </c>
      <c r="J188" s="435"/>
      <c r="K188" s="160">
        <v>20000</v>
      </c>
      <c r="L188" s="160">
        <v>0</v>
      </c>
      <c r="M188" s="160">
        <v>0</v>
      </c>
      <c r="N188" s="435">
        <v>0</v>
      </c>
      <c r="O188" s="435"/>
      <c r="P188" s="435">
        <v>0</v>
      </c>
      <c r="Q188" s="435"/>
      <c r="R188" s="160">
        <v>0</v>
      </c>
      <c r="S188" s="175">
        <v>20000</v>
      </c>
    </row>
    <row r="189" spans="1:19" ht="9.75" customHeight="1" hidden="1">
      <c r="A189" s="150"/>
      <c r="B189" s="150"/>
      <c r="C189" s="150"/>
      <c r="D189" s="150"/>
      <c r="E189" s="150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</row>
    <row r="190" spans="1:19" ht="15" customHeight="1" hidden="1">
      <c r="A190" s="153" t="s">
        <v>925</v>
      </c>
      <c r="B190" s="429" t="s">
        <v>916</v>
      </c>
      <c r="C190" s="429"/>
      <c r="D190" s="429"/>
      <c r="E190" s="429"/>
      <c r="F190" s="154"/>
      <c r="G190" s="154"/>
      <c r="H190" s="154"/>
      <c r="I190" s="154"/>
      <c r="J190" s="154"/>
      <c r="K190" s="154"/>
      <c r="L190" s="154"/>
      <c r="M190" s="154"/>
      <c r="N190" s="154"/>
      <c r="O190" s="154"/>
      <c r="P190" s="154"/>
      <c r="Q190" s="154"/>
      <c r="R190" s="154"/>
      <c r="S190" s="176"/>
    </row>
    <row r="191" spans="1:19" ht="9.75" customHeight="1" hidden="1">
      <c r="A191" s="158" t="s">
        <v>926</v>
      </c>
      <c r="B191" s="432" t="s">
        <v>653</v>
      </c>
      <c r="C191" s="432"/>
      <c r="D191" s="432"/>
      <c r="E191" s="432"/>
      <c r="F191" s="159">
        <v>20000</v>
      </c>
      <c r="G191" s="159">
        <v>0</v>
      </c>
      <c r="H191" s="159">
        <v>0</v>
      </c>
      <c r="I191" s="433">
        <v>0</v>
      </c>
      <c r="J191" s="433"/>
      <c r="K191" s="159">
        <v>20000</v>
      </c>
      <c r="L191" s="159">
        <v>0</v>
      </c>
      <c r="M191" s="159">
        <v>0</v>
      </c>
      <c r="N191" s="433">
        <v>0</v>
      </c>
      <c r="O191" s="433"/>
      <c r="P191" s="433">
        <v>0</v>
      </c>
      <c r="Q191" s="433"/>
      <c r="R191" s="159">
        <v>0</v>
      </c>
      <c r="S191" s="178">
        <v>20000</v>
      </c>
    </row>
    <row r="192" spans="1:19" ht="9.75" customHeight="1" hidden="1">
      <c r="A192" s="150"/>
      <c r="B192" s="434" t="s">
        <v>855</v>
      </c>
      <c r="C192" s="434"/>
      <c r="D192" s="434"/>
      <c r="E192" s="434"/>
      <c r="F192" s="160">
        <v>20000</v>
      </c>
      <c r="G192" s="160">
        <v>0</v>
      </c>
      <c r="H192" s="160">
        <v>0</v>
      </c>
      <c r="I192" s="435">
        <v>0</v>
      </c>
      <c r="J192" s="435"/>
      <c r="K192" s="160">
        <v>20000</v>
      </c>
      <c r="L192" s="160">
        <v>0</v>
      </c>
      <c r="M192" s="160">
        <v>0</v>
      </c>
      <c r="N192" s="435">
        <v>0</v>
      </c>
      <c r="O192" s="435"/>
      <c r="P192" s="435">
        <v>0</v>
      </c>
      <c r="Q192" s="435"/>
      <c r="R192" s="160">
        <v>0</v>
      </c>
      <c r="S192" s="175">
        <v>20000</v>
      </c>
    </row>
    <row r="193" spans="1:19" ht="9.75" customHeight="1" hidden="1">
      <c r="A193" s="150"/>
      <c r="B193" s="150"/>
      <c r="C193" s="150"/>
      <c r="D193" s="150"/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</row>
    <row r="194" spans="1:19" ht="9.75" customHeight="1" hidden="1">
      <c r="A194" s="153" t="s">
        <v>927</v>
      </c>
      <c r="B194" s="429" t="s">
        <v>928</v>
      </c>
      <c r="C194" s="429"/>
      <c r="D194" s="429"/>
      <c r="E194" s="429"/>
      <c r="F194" s="154"/>
      <c r="G194" s="154"/>
      <c r="H194" s="154"/>
      <c r="I194" s="154"/>
      <c r="J194" s="154"/>
      <c r="K194" s="154"/>
      <c r="L194" s="154"/>
      <c r="M194" s="154"/>
      <c r="N194" s="154"/>
      <c r="O194" s="154"/>
      <c r="P194" s="154"/>
      <c r="Q194" s="154"/>
      <c r="R194" s="154"/>
      <c r="S194" s="176"/>
    </row>
    <row r="195" spans="1:19" ht="9.75" customHeight="1" hidden="1">
      <c r="A195" s="156" t="s">
        <v>929</v>
      </c>
      <c r="B195" s="430" t="s">
        <v>653</v>
      </c>
      <c r="C195" s="430"/>
      <c r="D195" s="430"/>
      <c r="E195" s="430"/>
      <c r="F195" s="157">
        <v>1100000</v>
      </c>
      <c r="G195" s="157">
        <v>0</v>
      </c>
      <c r="H195" s="157">
        <v>0</v>
      </c>
      <c r="I195" s="431">
        <v>0</v>
      </c>
      <c r="J195" s="431"/>
      <c r="K195" s="157">
        <v>1100000</v>
      </c>
      <c r="L195" s="157">
        <v>0</v>
      </c>
      <c r="M195" s="157">
        <v>0</v>
      </c>
      <c r="N195" s="431">
        <v>0</v>
      </c>
      <c r="O195" s="431"/>
      <c r="P195" s="431">
        <v>0</v>
      </c>
      <c r="Q195" s="431"/>
      <c r="R195" s="157">
        <v>0</v>
      </c>
      <c r="S195" s="177">
        <v>1100000</v>
      </c>
    </row>
    <row r="196" spans="1:19" ht="9.75" customHeight="1" hidden="1">
      <c r="A196" s="156" t="s">
        <v>930</v>
      </c>
      <c r="B196" s="430" t="s">
        <v>931</v>
      </c>
      <c r="C196" s="430"/>
      <c r="D196" s="430"/>
      <c r="E196" s="430"/>
      <c r="F196" s="157">
        <v>0</v>
      </c>
      <c r="G196" s="157">
        <v>0</v>
      </c>
      <c r="H196" s="157">
        <v>0</v>
      </c>
      <c r="I196" s="431">
        <v>0</v>
      </c>
      <c r="J196" s="431"/>
      <c r="K196" s="157">
        <v>0</v>
      </c>
      <c r="L196" s="157">
        <v>4114.25</v>
      </c>
      <c r="M196" s="157">
        <v>3217.99</v>
      </c>
      <c r="N196" s="431">
        <v>7332.24</v>
      </c>
      <c r="O196" s="431"/>
      <c r="P196" s="431">
        <v>6379.13</v>
      </c>
      <c r="Q196" s="431"/>
      <c r="R196" s="157">
        <v>13711.37</v>
      </c>
      <c r="S196" s="177">
        <v>-13711.37</v>
      </c>
    </row>
    <row r="197" spans="1:19" ht="9.75" customHeight="1" hidden="1">
      <c r="A197" s="156" t="s">
        <v>932</v>
      </c>
      <c r="B197" s="430" t="s">
        <v>931</v>
      </c>
      <c r="C197" s="430"/>
      <c r="D197" s="430"/>
      <c r="E197" s="430"/>
      <c r="F197" s="157">
        <v>0</v>
      </c>
      <c r="G197" s="157">
        <v>0</v>
      </c>
      <c r="H197" s="157">
        <v>0</v>
      </c>
      <c r="I197" s="431">
        <v>0</v>
      </c>
      <c r="J197" s="431"/>
      <c r="K197" s="157">
        <v>0</v>
      </c>
      <c r="L197" s="157">
        <v>3668.84</v>
      </c>
      <c r="M197" s="157">
        <v>0</v>
      </c>
      <c r="N197" s="431">
        <v>3668.84</v>
      </c>
      <c r="O197" s="431"/>
      <c r="P197" s="431">
        <v>0</v>
      </c>
      <c r="Q197" s="431"/>
      <c r="R197" s="157">
        <v>3668.84</v>
      </c>
      <c r="S197" s="177">
        <v>-3668.84</v>
      </c>
    </row>
    <row r="198" spans="1:19" ht="9.75" customHeight="1" hidden="1">
      <c r="A198" s="156" t="s">
        <v>933</v>
      </c>
      <c r="B198" s="430" t="s">
        <v>873</v>
      </c>
      <c r="C198" s="430"/>
      <c r="D198" s="430"/>
      <c r="E198" s="430"/>
      <c r="F198" s="157">
        <v>0</v>
      </c>
      <c r="G198" s="157">
        <v>0</v>
      </c>
      <c r="H198" s="157">
        <v>0</v>
      </c>
      <c r="I198" s="431">
        <v>0</v>
      </c>
      <c r="J198" s="431"/>
      <c r="K198" s="157">
        <v>0</v>
      </c>
      <c r="L198" s="157">
        <v>317.33</v>
      </c>
      <c r="M198" s="157">
        <v>0</v>
      </c>
      <c r="N198" s="431">
        <v>317.33</v>
      </c>
      <c r="O198" s="431"/>
      <c r="P198" s="431">
        <v>0</v>
      </c>
      <c r="Q198" s="431"/>
      <c r="R198" s="157">
        <v>317.33</v>
      </c>
      <c r="S198" s="177">
        <v>-317.33</v>
      </c>
    </row>
    <row r="199" spans="1:19" ht="9.75" customHeight="1" hidden="1">
      <c r="A199" s="156" t="s">
        <v>872</v>
      </c>
      <c r="B199" s="430" t="s">
        <v>873</v>
      </c>
      <c r="C199" s="430"/>
      <c r="D199" s="430"/>
      <c r="E199" s="430"/>
      <c r="F199" s="157">
        <v>0</v>
      </c>
      <c r="G199" s="157">
        <v>0</v>
      </c>
      <c r="H199" s="157">
        <v>0</v>
      </c>
      <c r="I199" s="431">
        <v>0</v>
      </c>
      <c r="J199" s="431"/>
      <c r="K199" s="157">
        <v>0</v>
      </c>
      <c r="L199" s="157">
        <v>0</v>
      </c>
      <c r="M199" s="157">
        <v>0</v>
      </c>
      <c r="N199" s="431">
        <v>0</v>
      </c>
      <c r="O199" s="431"/>
      <c r="P199" s="431">
        <v>949.04</v>
      </c>
      <c r="Q199" s="431"/>
      <c r="R199" s="157">
        <v>949.04</v>
      </c>
      <c r="S199" s="177">
        <v>-949.04</v>
      </c>
    </row>
    <row r="200" spans="1:19" ht="9.75" customHeight="1" hidden="1">
      <c r="A200" s="156" t="s">
        <v>934</v>
      </c>
      <c r="B200" s="430" t="s">
        <v>875</v>
      </c>
      <c r="C200" s="430"/>
      <c r="D200" s="430"/>
      <c r="E200" s="430"/>
      <c r="F200" s="157">
        <v>0</v>
      </c>
      <c r="G200" s="157">
        <v>0</v>
      </c>
      <c r="H200" s="157">
        <v>0</v>
      </c>
      <c r="I200" s="431">
        <v>0</v>
      </c>
      <c r="J200" s="431"/>
      <c r="K200" s="157">
        <v>0</v>
      </c>
      <c r="L200" s="157">
        <v>0</v>
      </c>
      <c r="M200" s="157">
        <v>0</v>
      </c>
      <c r="N200" s="431">
        <v>0</v>
      </c>
      <c r="O200" s="431"/>
      <c r="P200" s="431">
        <v>0</v>
      </c>
      <c r="Q200" s="431"/>
      <c r="R200" s="157">
        <v>0</v>
      </c>
      <c r="S200" s="177">
        <v>0</v>
      </c>
    </row>
    <row r="201" spans="1:19" ht="9.75" customHeight="1" hidden="1">
      <c r="A201" s="158" t="s">
        <v>874</v>
      </c>
      <c r="B201" s="432" t="s">
        <v>875</v>
      </c>
      <c r="C201" s="432"/>
      <c r="D201" s="432"/>
      <c r="E201" s="432"/>
      <c r="F201" s="159">
        <v>0</v>
      </c>
      <c r="G201" s="159">
        <v>0</v>
      </c>
      <c r="H201" s="159">
        <v>0</v>
      </c>
      <c r="I201" s="433">
        <v>0</v>
      </c>
      <c r="J201" s="433"/>
      <c r="K201" s="159">
        <v>0</v>
      </c>
      <c r="L201" s="159">
        <v>628.4</v>
      </c>
      <c r="M201" s="159">
        <v>281.51</v>
      </c>
      <c r="N201" s="433">
        <v>909.91</v>
      </c>
      <c r="O201" s="433"/>
      <c r="P201" s="433">
        <v>0</v>
      </c>
      <c r="Q201" s="433"/>
      <c r="R201" s="159">
        <v>909.91</v>
      </c>
      <c r="S201" s="178">
        <v>-909.91</v>
      </c>
    </row>
    <row r="202" spans="1:19" ht="9.75" customHeight="1" hidden="1">
      <c r="A202" s="150"/>
      <c r="B202" s="434" t="s">
        <v>855</v>
      </c>
      <c r="C202" s="434"/>
      <c r="D202" s="434"/>
      <c r="E202" s="434"/>
      <c r="F202" s="160">
        <v>1100000</v>
      </c>
      <c r="G202" s="160">
        <v>0</v>
      </c>
      <c r="H202" s="160">
        <v>0</v>
      </c>
      <c r="I202" s="435">
        <v>0</v>
      </c>
      <c r="J202" s="435"/>
      <c r="K202" s="160">
        <v>1100000</v>
      </c>
      <c r="L202" s="160">
        <v>8728.82</v>
      </c>
      <c r="M202" s="160">
        <v>3499.5</v>
      </c>
      <c r="N202" s="435">
        <v>12228.32</v>
      </c>
      <c r="O202" s="435"/>
      <c r="P202" s="435">
        <v>7328.17</v>
      </c>
      <c r="Q202" s="435"/>
      <c r="R202" s="160">
        <v>19556.49</v>
      </c>
      <c r="S202" s="175">
        <v>1080443.51</v>
      </c>
    </row>
    <row r="203" spans="1:19" ht="9.75" customHeight="1" hidden="1">
      <c r="A203" s="150"/>
      <c r="B203" s="150"/>
      <c r="C203" s="150"/>
      <c r="D203" s="150"/>
      <c r="E203" s="150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50"/>
      <c r="S203" s="150"/>
    </row>
    <row r="204" spans="1:19" ht="9.75" customHeight="1" hidden="1">
      <c r="A204" s="150"/>
      <c r="B204" s="444" t="s">
        <v>804</v>
      </c>
      <c r="C204" s="444"/>
      <c r="D204" s="444"/>
      <c r="E204" s="444"/>
      <c r="F204" s="179">
        <v>3155343000</v>
      </c>
      <c r="G204" s="179">
        <v>0</v>
      </c>
      <c r="H204" s="179">
        <v>129588721.39</v>
      </c>
      <c r="I204" s="445">
        <v>0</v>
      </c>
      <c r="J204" s="445"/>
      <c r="K204" s="179">
        <v>3284931721.39</v>
      </c>
      <c r="L204" s="179">
        <v>-3264880.13</v>
      </c>
      <c r="M204" s="179">
        <v>-19406410.64</v>
      </c>
      <c r="N204" s="445">
        <v>-22671290.77</v>
      </c>
      <c r="O204" s="445"/>
      <c r="P204" s="445">
        <v>412616710.53</v>
      </c>
      <c r="Q204" s="445"/>
      <c r="R204" s="179">
        <v>389945419.76</v>
      </c>
      <c r="S204" s="180">
        <v>2894986301.63</v>
      </c>
    </row>
    <row r="205" spans="1:19" ht="9.75" customHeight="1" hidden="1">
      <c r="A205" s="150"/>
      <c r="B205" s="446" t="s">
        <v>805</v>
      </c>
      <c r="C205" s="446"/>
      <c r="D205" s="446"/>
      <c r="E205" s="446"/>
      <c r="F205" s="159">
        <v>3155343000</v>
      </c>
      <c r="G205" s="159">
        <v>0</v>
      </c>
      <c r="H205" s="159">
        <v>129588721.39</v>
      </c>
      <c r="I205" s="433">
        <v>0</v>
      </c>
      <c r="J205" s="433"/>
      <c r="K205" s="159">
        <v>3284931721.39</v>
      </c>
      <c r="L205" s="159">
        <v>-3264880.13</v>
      </c>
      <c r="M205" s="159">
        <v>-19406410.64</v>
      </c>
      <c r="N205" s="433">
        <v>-22671290.77</v>
      </c>
      <c r="O205" s="433"/>
      <c r="P205" s="433">
        <v>412616710.53</v>
      </c>
      <c r="Q205" s="433"/>
      <c r="R205" s="159">
        <v>389945419.76</v>
      </c>
      <c r="S205" s="178">
        <v>2894986301.63</v>
      </c>
    </row>
    <row r="206" spans="1:19" ht="12" customHeight="1" hidden="1">
      <c r="A206" s="430" t="s">
        <v>806</v>
      </c>
      <c r="B206" s="430"/>
      <c r="C206" s="430"/>
      <c r="D206" s="430"/>
      <c r="E206" s="430"/>
      <c r="F206" s="430"/>
      <c r="G206" s="430"/>
      <c r="H206" s="430"/>
      <c r="I206" s="430"/>
      <c r="J206" s="430"/>
      <c r="K206" s="430"/>
      <c r="L206" s="430"/>
      <c r="M206" s="430"/>
      <c r="N206" s="430"/>
      <c r="O206" s="430"/>
      <c r="P206" s="430"/>
      <c r="Q206" s="430"/>
      <c r="R206" s="430"/>
      <c r="S206" s="430"/>
    </row>
  </sheetData>
  <sheetProtection selectLockedCells="1" selectUnlockedCells="1"/>
  <mergeCells count="726">
    <mergeCell ref="B205:E205"/>
    <mergeCell ref="I205:J205"/>
    <mergeCell ref="N205:O205"/>
    <mergeCell ref="P205:Q205"/>
    <mergeCell ref="A206:S206"/>
    <mergeCell ref="B202:E202"/>
    <mergeCell ref="I202:J202"/>
    <mergeCell ref="N202:O202"/>
    <mergeCell ref="P202:Q202"/>
    <mergeCell ref="B204:E204"/>
    <mergeCell ref="I204:J204"/>
    <mergeCell ref="N204:O204"/>
    <mergeCell ref="P204:Q204"/>
    <mergeCell ref="B200:E200"/>
    <mergeCell ref="I200:J200"/>
    <mergeCell ref="N200:O200"/>
    <mergeCell ref="P200:Q200"/>
    <mergeCell ref="B201:E201"/>
    <mergeCell ref="I201:J201"/>
    <mergeCell ref="N201:O201"/>
    <mergeCell ref="P201:Q201"/>
    <mergeCell ref="B198:E198"/>
    <mergeCell ref="I198:J198"/>
    <mergeCell ref="N198:O198"/>
    <mergeCell ref="P198:Q198"/>
    <mergeCell ref="B199:E199"/>
    <mergeCell ref="I199:J199"/>
    <mergeCell ref="N199:O199"/>
    <mergeCell ref="P199:Q199"/>
    <mergeCell ref="B196:E196"/>
    <mergeCell ref="I196:J196"/>
    <mergeCell ref="N196:O196"/>
    <mergeCell ref="P196:Q196"/>
    <mergeCell ref="B197:E197"/>
    <mergeCell ref="I197:J197"/>
    <mergeCell ref="N197:O197"/>
    <mergeCell ref="P197:Q197"/>
    <mergeCell ref="B192:E192"/>
    <mergeCell ref="I192:J192"/>
    <mergeCell ref="N192:O192"/>
    <mergeCell ref="P192:Q192"/>
    <mergeCell ref="B194:E194"/>
    <mergeCell ref="B195:E195"/>
    <mergeCell ref="I195:J195"/>
    <mergeCell ref="N195:O195"/>
    <mergeCell ref="P195:Q195"/>
    <mergeCell ref="B188:E188"/>
    <mergeCell ref="I188:J188"/>
    <mergeCell ref="N188:O188"/>
    <mergeCell ref="P188:Q188"/>
    <mergeCell ref="B190:E190"/>
    <mergeCell ref="B191:E191"/>
    <mergeCell ref="I191:J191"/>
    <mergeCell ref="N191:O191"/>
    <mergeCell ref="P191:Q191"/>
    <mergeCell ref="B184:E184"/>
    <mergeCell ref="I184:J184"/>
    <mergeCell ref="N184:O184"/>
    <mergeCell ref="P184:Q184"/>
    <mergeCell ref="B186:E186"/>
    <mergeCell ref="B187:E187"/>
    <mergeCell ref="I187:J187"/>
    <mergeCell ref="N187:O187"/>
    <mergeCell ref="P187:Q187"/>
    <mergeCell ref="B182:E182"/>
    <mergeCell ref="I182:J182"/>
    <mergeCell ref="N182:O182"/>
    <mergeCell ref="P182:Q182"/>
    <mergeCell ref="B183:E183"/>
    <mergeCell ref="I183:J183"/>
    <mergeCell ref="N183:O183"/>
    <mergeCell ref="P183:Q183"/>
    <mergeCell ref="B180:E180"/>
    <mergeCell ref="I180:J180"/>
    <mergeCell ref="N180:O180"/>
    <mergeCell ref="P180:Q180"/>
    <mergeCell ref="B181:E181"/>
    <mergeCell ref="I181:J181"/>
    <mergeCell ref="N181:O181"/>
    <mergeCell ref="P181:Q181"/>
    <mergeCell ref="B178:E178"/>
    <mergeCell ref="I178:J178"/>
    <mergeCell ref="N178:O178"/>
    <mergeCell ref="P178:Q178"/>
    <mergeCell ref="B179:E179"/>
    <mergeCell ref="I179:J179"/>
    <mergeCell ref="N179:O179"/>
    <mergeCell ref="P179:Q179"/>
    <mergeCell ref="B176:E176"/>
    <mergeCell ref="I176:J176"/>
    <mergeCell ref="N176:O176"/>
    <mergeCell ref="P176:Q176"/>
    <mergeCell ref="B177:E177"/>
    <mergeCell ref="I177:J177"/>
    <mergeCell ref="N177:O177"/>
    <mergeCell ref="P177:Q177"/>
    <mergeCell ref="B174:E174"/>
    <mergeCell ref="I174:J174"/>
    <mergeCell ref="N174:O174"/>
    <mergeCell ref="P174:Q174"/>
    <mergeCell ref="B175:E175"/>
    <mergeCell ref="I175:J175"/>
    <mergeCell ref="N175:O175"/>
    <mergeCell ref="P175:Q175"/>
    <mergeCell ref="B172:E172"/>
    <mergeCell ref="I172:J172"/>
    <mergeCell ref="N172:O172"/>
    <mergeCell ref="P172:Q172"/>
    <mergeCell ref="B173:E173"/>
    <mergeCell ref="I173:J173"/>
    <mergeCell ref="N173:O173"/>
    <mergeCell ref="P173:Q173"/>
    <mergeCell ref="B170:E170"/>
    <mergeCell ref="I170:J170"/>
    <mergeCell ref="N170:O170"/>
    <mergeCell ref="P170:Q170"/>
    <mergeCell ref="B171:E171"/>
    <mergeCell ref="I171:J171"/>
    <mergeCell ref="N171:O171"/>
    <mergeCell ref="P171:Q171"/>
    <mergeCell ref="B168:E168"/>
    <mergeCell ref="I168:J168"/>
    <mergeCell ref="N168:O168"/>
    <mergeCell ref="P168:Q168"/>
    <mergeCell ref="B169:E169"/>
    <mergeCell ref="I169:J169"/>
    <mergeCell ref="N169:O169"/>
    <mergeCell ref="P169:Q169"/>
    <mergeCell ref="B166:E166"/>
    <mergeCell ref="I166:J166"/>
    <mergeCell ref="N166:O166"/>
    <mergeCell ref="P166:Q166"/>
    <mergeCell ref="B167:E167"/>
    <mergeCell ref="I167:J167"/>
    <mergeCell ref="N167:O167"/>
    <mergeCell ref="P167:Q167"/>
    <mergeCell ref="B164:E164"/>
    <mergeCell ref="I164:J164"/>
    <mergeCell ref="N164:O164"/>
    <mergeCell ref="P164:Q164"/>
    <mergeCell ref="B165:E165"/>
    <mergeCell ref="I165:J165"/>
    <mergeCell ref="N165:O165"/>
    <mergeCell ref="P165:Q165"/>
    <mergeCell ref="B162:E162"/>
    <mergeCell ref="I162:J162"/>
    <mergeCell ref="N162:O162"/>
    <mergeCell ref="P162:Q162"/>
    <mergeCell ref="B163:E163"/>
    <mergeCell ref="I163:J163"/>
    <mergeCell ref="N163:O163"/>
    <mergeCell ref="P163:Q163"/>
    <mergeCell ref="B160:E160"/>
    <mergeCell ref="I160:J160"/>
    <mergeCell ref="N160:O160"/>
    <mergeCell ref="P160:Q160"/>
    <mergeCell ref="B161:E161"/>
    <mergeCell ref="I161:J161"/>
    <mergeCell ref="N161:O161"/>
    <mergeCell ref="P161:Q161"/>
    <mergeCell ref="B158:E158"/>
    <mergeCell ref="I158:J158"/>
    <mergeCell ref="N158:O158"/>
    <mergeCell ref="P158:Q158"/>
    <mergeCell ref="B159:E159"/>
    <mergeCell ref="I159:J159"/>
    <mergeCell ref="N159:O159"/>
    <mergeCell ref="P159:Q159"/>
    <mergeCell ref="B156:E156"/>
    <mergeCell ref="I156:J156"/>
    <mergeCell ref="N156:O156"/>
    <mergeCell ref="P156:Q156"/>
    <mergeCell ref="B157:E157"/>
    <mergeCell ref="I157:J157"/>
    <mergeCell ref="N157:O157"/>
    <mergeCell ref="P157:Q157"/>
    <mergeCell ref="B152:E152"/>
    <mergeCell ref="I152:J152"/>
    <mergeCell ref="N152:O152"/>
    <mergeCell ref="P152:Q152"/>
    <mergeCell ref="B154:E154"/>
    <mergeCell ref="B155:E155"/>
    <mergeCell ref="I155:J155"/>
    <mergeCell ref="N155:O155"/>
    <mergeCell ref="P155:Q155"/>
    <mergeCell ref="B150:E150"/>
    <mergeCell ref="I150:J150"/>
    <mergeCell ref="N150:O150"/>
    <mergeCell ref="P150:Q150"/>
    <mergeCell ref="B151:E151"/>
    <mergeCell ref="I151:J151"/>
    <mergeCell ref="N151:O151"/>
    <mergeCell ref="P151:Q151"/>
    <mergeCell ref="B146:E146"/>
    <mergeCell ref="I146:J146"/>
    <mergeCell ref="N146:O146"/>
    <mergeCell ref="P146:Q146"/>
    <mergeCell ref="B148:E148"/>
    <mergeCell ref="B149:E149"/>
    <mergeCell ref="I149:J149"/>
    <mergeCell ref="N149:O149"/>
    <mergeCell ref="P149:Q149"/>
    <mergeCell ref="B144:E144"/>
    <mergeCell ref="I144:J144"/>
    <mergeCell ref="N144:O144"/>
    <mergeCell ref="P144:Q144"/>
    <mergeCell ref="B145:E145"/>
    <mergeCell ref="I145:J145"/>
    <mergeCell ref="N145:O145"/>
    <mergeCell ref="P145:Q145"/>
    <mergeCell ref="B142:E142"/>
    <mergeCell ref="I142:J142"/>
    <mergeCell ref="N142:O142"/>
    <mergeCell ref="P142:Q142"/>
    <mergeCell ref="B143:E143"/>
    <mergeCell ref="I143:J143"/>
    <mergeCell ref="N143:O143"/>
    <mergeCell ref="P143:Q143"/>
    <mergeCell ref="B140:E140"/>
    <mergeCell ref="I140:J140"/>
    <mergeCell ref="N140:O140"/>
    <mergeCell ref="P140:Q140"/>
    <mergeCell ref="B141:E141"/>
    <mergeCell ref="I141:J141"/>
    <mergeCell ref="N141:O141"/>
    <mergeCell ref="P141:Q141"/>
    <mergeCell ref="B138:E138"/>
    <mergeCell ref="I138:J138"/>
    <mergeCell ref="N138:O138"/>
    <mergeCell ref="P138:Q138"/>
    <mergeCell ref="B139:E139"/>
    <mergeCell ref="I139:J139"/>
    <mergeCell ref="N139:O139"/>
    <mergeCell ref="P139:Q139"/>
    <mergeCell ref="B136:E136"/>
    <mergeCell ref="I136:J136"/>
    <mergeCell ref="N136:O136"/>
    <mergeCell ref="P136:Q136"/>
    <mergeCell ref="B137:E137"/>
    <mergeCell ref="I137:J137"/>
    <mergeCell ref="N137:O137"/>
    <mergeCell ref="P137:Q137"/>
    <mergeCell ref="B133:E133"/>
    <mergeCell ref="B134:E134"/>
    <mergeCell ref="I134:J134"/>
    <mergeCell ref="N134:O134"/>
    <mergeCell ref="P134:Q134"/>
    <mergeCell ref="B135:E135"/>
    <mergeCell ref="I135:J135"/>
    <mergeCell ref="N135:O135"/>
    <mergeCell ref="P135:Q135"/>
    <mergeCell ref="B130:E130"/>
    <mergeCell ref="I130:J130"/>
    <mergeCell ref="N130:O130"/>
    <mergeCell ref="P130:Q130"/>
    <mergeCell ref="B131:E131"/>
    <mergeCell ref="I131:J131"/>
    <mergeCell ref="N131:O131"/>
    <mergeCell ref="P131:Q131"/>
    <mergeCell ref="B128:E128"/>
    <mergeCell ref="I128:J128"/>
    <mergeCell ref="N128:O128"/>
    <mergeCell ref="P128:Q128"/>
    <mergeCell ref="B129:E129"/>
    <mergeCell ref="I129:J129"/>
    <mergeCell ref="N129:O129"/>
    <mergeCell ref="P129:Q129"/>
    <mergeCell ref="B126:E126"/>
    <mergeCell ref="I126:J126"/>
    <mergeCell ref="N126:O126"/>
    <mergeCell ref="P126:Q126"/>
    <mergeCell ref="B127:E127"/>
    <mergeCell ref="I127:J127"/>
    <mergeCell ref="N127:O127"/>
    <mergeCell ref="P127:Q127"/>
    <mergeCell ref="B124:E124"/>
    <mergeCell ref="I124:J124"/>
    <mergeCell ref="N124:O124"/>
    <mergeCell ref="P124:Q124"/>
    <mergeCell ref="B125:E125"/>
    <mergeCell ref="I125:J125"/>
    <mergeCell ref="N125:O125"/>
    <mergeCell ref="P125:Q125"/>
    <mergeCell ref="B122:E122"/>
    <mergeCell ref="I122:J122"/>
    <mergeCell ref="N122:O122"/>
    <mergeCell ref="P122:Q122"/>
    <mergeCell ref="B123:E123"/>
    <mergeCell ref="I123:J123"/>
    <mergeCell ref="N123:O123"/>
    <mergeCell ref="P123:Q123"/>
    <mergeCell ref="B120:E120"/>
    <mergeCell ref="I120:J120"/>
    <mergeCell ref="N120:O120"/>
    <mergeCell ref="P120:Q120"/>
    <mergeCell ref="B121:E121"/>
    <mergeCell ref="I121:J121"/>
    <mergeCell ref="N121:O121"/>
    <mergeCell ref="P121:Q121"/>
    <mergeCell ref="B118:E118"/>
    <mergeCell ref="I118:J118"/>
    <mergeCell ref="N118:O118"/>
    <mergeCell ref="P118:Q118"/>
    <mergeCell ref="B119:E119"/>
    <mergeCell ref="I119:J119"/>
    <mergeCell ref="N119:O119"/>
    <mergeCell ref="P119:Q119"/>
    <mergeCell ref="B116:E116"/>
    <mergeCell ref="I116:J116"/>
    <mergeCell ref="N116:O116"/>
    <mergeCell ref="P116:Q116"/>
    <mergeCell ref="B117:E117"/>
    <mergeCell ref="I117:J117"/>
    <mergeCell ref="N117:O117"/>
    <mergeCell ref="P117:Q117"/>
    <mergeCell ref="B114:E114"/>
    <mergeCell ref="I114:J114"/>
    <mergeCell ref="N114:O114"/>
    <mergeCell ref="P114:Q114"/>
    <mergeCell ref="B115:E115"/>
    <mergeCell ref="I115:J115"/>
    <mergeCell ref="N115:O115"/>
    <mergeCell ref="P115:Q115"/>
    <mergeCell ref="B112:E112"/>
    <mergeCell ref="I112:J112"/>
    <mergeCell ref="N112:O112"/>
    <mergeCell ref="P112:Q112"/>
    <mergeCell ref="B113:E113"/>
    <mergeCell ref="I113:J113"/>
    <mergeCell ref="N113:O113"/>
    <mergeCell ref="P113:Q113"/>
    <mergeCell ref="B110:E110"/>
    <mergeCell ref="I110:J110"/>
    <mergeCell ref="N110:O110"/>
    <mergeCell ref="P110:Q110"/>
    <mergeCell ref="B111:E111"/>
    <mergeCell ref="I111:J111"/>
    <mergeCell ref="N111:O111"/>
    <mergeCell ref="P111:Q111"/>
    <mergeCell ref="B106:E106"/>
    <mergeCell ref="I106:J106"/>
    <mergeCell ref="N106:O106"/>
    <mergeCell ref="P106:Q106"/>
    <mergeCell ref="B108:E108"/>
    <mergeCell ref="B109:E109"/>
    <mergeCell ref="I109:J109"/>
    <mergeCell ref="N109:O109"/>
    <mergeCell ref="P109:Q109"/>
    <mergeCell ref="B104:E104"/>
    <mergeCell ref="I104:J104"/>
    <mergeCell ref="N104:O104"/>
    <mergeCell ref="P104:Q104"/>
    <mergeCell ref="B105:E105"/>
    <mergeCell ref="I105:J105"/>
    <mergeCell ref="N105:O105"/>
    <mergeCell ref="P105:Q105"/>
    <mergeCell ref="B102:E102"/>
    <mergeCell ref="I102:J102"/>
    <mergeCell ref="N102:O102"/>
    <mergeCell ref="P102:Q102"/>
    <mergeCell ref="B103:E103"/>
    <mergeCell ref="I103:J103"/>
    <mergeCell ref="N103:O103"/>
    <mergeCell ref="P103:Q103"/>
    <mergeCell ref="B100:E100"/>
    <mergeCell ref="I100:J100"/>
    <mergeCell ref="N100:O100"/>
    <mergeCell ref="P100:Q100"/>
    <mergeCell ref="B101:E101"/>
    <mergeCell ref="I101:J101"/>
    <mergeCell ref="N101:O101"/>
    <mergeCell ref="P101:Q101"/>
    <mergeCell ref="B98:E98"/>
    <mergeCell ref="I98:J98"/>
    <mergeCell ref="N98:O98"/>
    <mergeCell ref="P98:Q98"/>
    <mergeCell ref="B99:E99"/>
    <mergeCell ref="I99:J99"/>
    <mergeCell ref="N99:O99"/>
    <mergeCell ref="P99:Q99"/>
    <mergeCell ref="B96:E96"/>
    <mergeCell ref="I96:J96"/>
    <mergeCell ref="N96:O96"/>
    <mergeCell ref="P96:Q96"/>
    <mergeCell ref="B97:E97"/>
    <mergeCell ref="I97:J97"/>
    <mergeCell ref="N97:O97"/>
    <mergeCell ref="P97:Q97"/>
    <mergeCell ref="B94:E94"/>
    <mergeCell ref="I94:J94"/>
    <mergeCell ref="N94:O94"/>
    <mergeCell ref="P94:Q94"/>
    <mergeCell ref="B95:E95"/>
    <mergeCell ref="I95:J95"/>
    <mergeCell ref="N95:O95"/>
    <mergeCell ref="P95:Q95"/>
    <mergeCell ref="B92:E92"/>
    <mergeCell ref="I92:J92"/>
    <mergeCell ref="N92:O92"/>
    <mergeCell ref="P92:Q92"/>
    <mergeCell ref="B93:E93"/>
    <mergeCell ref="I93:J93"/>
    <mergeCell ref="N93:O93"/>
    <mergeCell ref="P93:Q93"/>
    <mergeCell ref="B90:E90"/>
    <mergeCell ref="I90:J90"/>
    <mergeCell ref="N90:O90"/>
    <mergeCell ref="P90:Q90"/>
    <mergeCell ref="B91:E91"/>
    <mergeCell ref="I91:J91"/>
    <mergeCell ref="N91:O91"/>
    <mergeCell ref="P91:Q91"/>
    <mergeCell ref="B88:E88"/>
    <mergeCell ref="I88:J88"/>
    <mergeCell ref="N88:O88"/>
    <mergeCell ref="P88:Q88"/>
    <mergeCell ref="B89:E89"/>
    <mergeCell ref="I89:J89"/>
    <mergeCell ref="N89:O89"/>
    <mergeCell ref="P89:Q89"/>
    <mergeCell ref="B86:E86"/>
    <mergeCell ref="I86:J86"/>
    <mergeCell ref="N86:O86"/>
    <mergeCell ref="P86:Q86"/>
    <mergeCell ref="B87:E87"/>
    <mergeCell ref="I87:J87"/>
    <mergeCell ref="N87:O87"/>
    <mergeCell ref="P87:Q87"/>
    <mergeCell ref="B84:E84"/>
    <mergeCell ref="I84:J84"/>
    <mergeCell ref="N84:O84"/>
    <mergeCell ref="P84:Q84"/>
    <mergeCell ref="B85:E85"/>
    <mergeCell ref="I85:J85"/>
    <mergeCell ref="N85:O85"/>
    <mergeCell ref="P85:Q85"/>
    <mergeCell ref="B82:E82"/>
    <mergeCell ref="I82:J82"/>
    <mergeCell ref="N82:O82"/>
    <mergeCell ref="P82:Q82"/>
    <mergeCell ref="B83:E83"/>
    <mergeCell ref="I83:J83"/>
    <mergeCell ref="N83:O83"/>
    <mergeCell ref="P83:Q83"/>
    <mergeCell ref="B78:E78"/>
    <mergeCell ref="I78:J78"/>
    <mergeCell ref="N78:O78"/>
    <mergeCell ref="P78:Q78"/>
    <mergeCell ref="B80:E80"/>
    <mergeCell ref="B81:E81"/>
    <mergeCell ref="I81:J81"/>
    <mergeCell ref="N81:O81"/>
    <mergeCell ref="P81:Q81"/>
    <mergeCell ref="B76:E76"/>
    <mergeCell ref="I76:J76"/>
    <mergeCell ref="N76:O76"/>
    <mergeCell ref="P76:Q76"/>
    <mergeCell ref="B77:E77"/>
    <mergeCell ref="I77:J77"/>
    <mergeCell ref="N77:O77"/>
    <mergeCell ref="P77:Q77"/>
    <mergeCell ref="B74:E74"/>
    <mergeCell ref="I74:J74"/>
    <mergeCell ref="N74:O74"/>
    <mergeCell ref="P74:Q74"/>
    <mergeCell ref="B75:E75"/>
    <mergeCell ref="I75:J75"/>
    <mergeCell ref="N75:O75"/>
    <mergeCell ref="P75:Q75"/>
    <mergeCell ref="B72:E72"/>
    <mergeCell ref="I72:J72"/>
    <mergeCell ref="N72:O72"/>
    <mergeCell ref="P72:Q72"/>
    <mergeCell ref="B73:E73"/>
    <mergeCell ref="I73:J73"/>
    <mergeCell ref="N73:O73"/>
    <mergeCell ref="P73:Q73"/>
    <mergeCell ref="B70:E70"/>
    <mergeCell ref="I70:J70"/>
    <mergeCell ref="N70:O70"/>
    <mergeCell ref="P70:Q70"/>
    <mergeCell ref="B71:E71"/>
    <mergeCell ref="I71:J71"/>
    <mergeCell ref="N71:O71"/>
    <mergeCell ref="P71:Q71"/>
    <mergeCell ref="B68:E68"/>
    <mergeCell ref="I68:J68"/>
    <mergeCell ref="N68:O68"/>
    <mergeCell ref="P68:Q68"/>
    <mergeCell ref="B69:E69"/>
    <mergeCell ref="I69:J69"/>
    <mergeCell ref="N69:O69"/>
    <mergeCell ref="P69:Q69"/>
    <mergeCell ref="B66:E66"/>
    <mergeCell ref="I66:J66"/>
    <mergeCell ref="N66:O66"/>
    <mergeCell ref="P66:Q66"/>
    <mergeCell ref="B67:E67"/>
    <mergeCell ref="I67:J67"/>
    <mergeCell ref="N67:O67"/>
    <mergeCell ref="P67:Q67"/>
    <mergeCell ref="B64:E64"/>
    <mergeCell ref="I64:J64"/>
    <mergeCell ref="N64:O64"/>
    <mergeCell ref="P64:Q64"/>
    <mergeCell ref="B65:E65"/>
    <mergeCell ref="I65:J65"/>
    <mergeCell ref="N65:O65"/>
    <mergeCell ref="P65:Q65"/>
    <mergeCell ref="B62:E62"/>
    <mergeCell ref="I62:J62"/>
    <mergeCell ref="N62:O62"/>
    <mergeCell ref="P62:Q62"/>
    <mergeCell ref="B63:E63"/>
    <mergeCell ref="I63:J63"/>
    <mergeCell ref="N63:O63"/>
    <mergeCell ref="P63:Q63"/>
    <mergeCell ref="B60:E60"/>
    <mergeCell ref="I60:J60"/>
    <mergeCell ref="N60:O60"/>
    <mergeCell ref="P60:Q60"/>
    <mergeCell ref="B61:E61"/>
    <mergeCell ref="I61:J61"/>
    <mergeCell ref="N61:O61"/>
    <mergeCell ref="P61:Q61"/>
    <mergeCell ref="B56:E56"/>
    <mergeCell ref="I56:J56"/>
    <mergeCell ref="N56:O56"/>
    <mergeCell ref="P56:Q56"/>
    <mergeCell ref="B58:E58"/>
    <mergeCell ref="B59:E59"/>
    <mergeCell ref="I59:J59"/>
    <mergeCell ref="N59:O59"/>
    <mergeCell ref="P59:Q59"/>
    <mergeCell ref="B54:E54"/>
    <mergeCell ref="I54:J54"/>
    <mergeCell ref="N54:O54"/>
    <mergeCell ref="P54:Q54"/>
    <mergeCell ref="B55:E55"/>
    <mergeCell ref="I55:J55"/>
    <mergeCell ref="N55:O55"/>
    <mergeCell ref="P55:Q55"/>
    <mergeCell ref="B52:E52"/>
    <mergeCell ref="I52:J52"/>
    <mergeCell ref="N52:O52"/>
    <mergeCell ref="P52:Q52"/>
    <mergeCell ref="B53:E53"/>
    <mergeCell ref="I53:J53"/>
    <mergeCell ref="N53:O53"/>
    <mergeCell ref="P53:Q53"/>
    <mergeCell ref="B50:E50"/>
    <mergeCell ref="I50:J50"/>
    <mergeCell ref="N50:O50"/>
    <mergeCell ref="P50:Q50"/>
    <mergeCell ref="B51:E51"/>
    <mergeCell ref="I51:J51"/>
    <mergeCell ref="N51:O51"/>
    <mergeCell ref="P51:Q51"/>
    <mergeCell ref="B48:E48"/>
    <mergeCell ref="I48:J48"/>
    <mergeCell ref="N48:O48"/>
    <mergeCell ref="P48:Q48"/>
    <mergeCell ref="B49:E49"/>
    <mergeCell ref="I49:J49"/>
    <mergeCell ref="N49:O49"/>
    <mergeCell ref="P49:Q49"/>
    <mergeCell ref="B46:E46"/>
    <mergeCell ref="I46:J46"/>
    <mergeCell ref="N46:O46"/>
    <mergeCell ref="P46:Q46"/>
    <mergeCell ref="B47:E47"/>
    <mergeCell ref="I47:J47"/>
    <mergeCell ref="N47:O47"/>
    <mergeCell ref="P47:Q47"/>
    <mergeCell ref="B44:E44"/>
    <mergeCell ref="I44:J44"/>
    <mergeCell ref="N44:O44"/>
    <mergeCell ref="P44:Q44"/>
    <mergeCell ref="B45:E45"/>
    <mergeCell ref="I45:J45"/>
    <mergeCell ref="N45:O45"/>
    <mergeCell ref="P45:Q45"/>
    <mergeCell ref="B42:E42"/>
    <mergeCell ref="I42:J42"/>
    <mergeCell ref="N42:O42"/>
    <mergeCell ref="P42:Q42"/>
    <mergeCell ref="B43:E43"/>
    <mergeCell ref="I43:J43"/>
    <mergeCell ref="N43:O43"/>
    <mergeCell ref="P43:Q43"/>
    <mergeCell ref="B40:E40"/>
    <mergeCell ref="I40:J40"/>
    <mergeCell ref="N40:O40"/>
    <mergeCell ref="P40:Q40"/>
    <mergeCell ref="B41:E41"/>
    <mergeCell ref="I41:J41"/>
    <mergeCell ref="N41:O41"/>
    <mergeCell ref="P41:Q41"/>
    <mergeCell ref="B38:E38"/>
    <mergeCell ref="I38:J38"/>
    <mergeCell ref="N38:O38"/>
    <mergeCell ref="P38:Q38"/>
    <mergeCell ref="B39:E39"/>
    <mergeCell ref="I39:J39"/>
    <mergeCell ref="N39:O39"/>
    <mergeCell ref="P39:Q39"/>
    <mergeCell ref="B36:E36"/>
    <mergeCell ref="I36:J36"/>
    <mergeCell ref="N36:O36"/>
    <mergeCell ref="P36:Q36"/>
    <mergeCell ref="B37:E37"/>
    <mergeCell ref="I37:J37"/>
    <mergeCell ref="N37:O37"/>
    <mergeCell ref="P37:Q37"/>
    <mergeCell ref="B34:E34"/>
    <mergeCell ref="I34:J34"/>
    <mergeCell ref="N34:O34"/>
    <mergeCell ref="P34:Q34"/>
    <mergeCell ref="B35:E35"/>
    <mergeCell ref="I35:J35"/>
    <mergeCell ref="N35:O35"/>
    <mergeCell ref="P35:Q35"/>
    <mergeCell ref="B30:E30"/>
    <mergeCell ref="I30:J30"/>
    <mergeCell ref="N30:O30"/>
    <mergeCell ref="P30:Q30"/>
    <mergeCell ref="B32:E32"/>
    <mergeCell ref="B33:E33"/>
    <mergeCell ref="I33:J33"/>
    <mergeCell ref="N33:O33"/>
    <mergeCell ref="P33:Q33"/>
    <mergeCell ref="B28:E28"/>
    <mergeCell ref="I28:J28"/>
    <mergeCell ref="N28:O28"/>
    <mergeCell ref="P28:Q28"/>
    <mergeCell ref="B29:E29"/>
    <mergeCell ref="I29:J29"/>
    <mergeCell ref="N29:O29"/>
    <mergeCell ref="P29:Q29"/>
    <mergeCell ref="B26:E26"/>
    <mergeCell ref="I26:J26"/>
    <mergeCell ref="N26:O26"/>
    <mergeCell ref="P26:Q26"/>
    <mergeCell ref="B27:E27"/>
    <mergeCell ref="I27:J27"/>
    <mergeCell ref="N27:O27"/>
    <mergeCell ref="P27:Q27"/>
    <mergeCell ref="B24:E24"/>
    <mergeCell ref="I24:J24"/>
    <mergeCell ref="N24:O24"/>
    <mergeCell ref="P24:Q24"/>
    <mergeCell ref="B25:E25"/>
    <mergeCell ref="I25:J25"/>
    <mergeCell ref="N25:O25"/>
    <mergeCell ref="P25:Q25"/>
    <mergeCell ref="B22:E22"/>
    <mergeCell ref="I22:J22"/>
    <mergeCell ref="N22:O22"/>
    <mergeCell ref="P22:Q22"/>
    <mergeCell ref="B23:E23"/>
    <mergeCell ref="I23:J23"/>
    <mergeCell ref="N23:O23"/>
    <mergeCell ref="P23:Q23"/>
    <mergeCell ref="B20:E20"/>
    <mergeCell ref="I20:J20"/>
    <mergeCell ref="N20:O20"/>
    <mergeCell ref="P20:Q20"/>
    <mergeCell ref="B21:E21"/>
    <mergeCell ref="I21:J21"/>
    <mergeCell ref="N21:O21"/>
    <mergeCell ref="P21:Q21"/>
    <mergeCell ref="B18:E18"/>
    <mergeCell ref="I18:J18"/>
    <mergeCell ref="N18:O18"/>
    <mergeCell ref="P18:Q18"/>
    <mergeCell ref="B19:E19"/>
    <mergeCell ref="I19:J19"/>
    <mergeCell ref="N19:O19"/>
    <mergeCell ref="P19:Q19"/>
    <mergeCell ref="B16:E16"/>
    <mergeCell ref="I16:J16"/>
    <mergeCell ref="N16:O16"/>
    <mergeCell ref="P16:Q16"/>
    <mergeCell ref="B17:E17"/>
    <mergeCell ref="I17:J17"/>
    <mergeCell ref="N17:O17"/>
    <mergeCell ref="P17:Q17"/>
    <mergeCell ref="B14:E14"/>
    <mergeCell ref="I14:J14"/>
    <mergeCell ref="N14:O14"/>
    <mergeCell ref="P14:Q14"/>
    <mergeCell ref="B15:E15"/>
    <mergeCell ref="I15:J15"/>
    <mergeCell ref="N15:O15"/>
    <mergeCell ref="P15:Q15"/>
    <mergeCell ref="B12:E12"/>
    <mergeCell ref="I12:J12"/>
    <mergeCell ref="N12:O12"/>
    <mergeCell ref="P12:Q12"/>
    <mergeCell ref="B13:E13"/>
    <mergeCell ref="I13:J13"/>
    <mergeCell ref="N13:O13"/>
    <mergeCell ref="P13:Q13"/>
    <mergeCell ref="R8:R9"/>
    <mergeCell ref="N9:O9"/>
    <mergeCell ref="B10:E10"/>
    <mergeCell ref="B11:E11"/>
    <mergeCell ref="I11:J11"/>
    <mergeCell ref="N11:O11"/>
    <mergeCell ref="P11:Q11"/>
    <mergeCell ref="A7:A9"/>
    <mergeCell ref="B7:E9"/>
    <mergeCell ref="F7:K7"/>
    <mergeCell ref="L7:R7"/>
    <mergeCell ref="S7:S9"/>
    <mergeCell ref="F8:H8"/>
    <mergeCell ref="I8:J9"/>
    <mergeCell ref="K8:K9"/>
    <mergeCell ref="L8:O8"/>
    <mergeCell ref="P8:Q9"/>
    <mergeCell ref="E2:N2"/>
    <mergeCell ref="D3:P3"/>
    <mergeCell ref="A5:B5"/>
    <mergeCell ref="C5:S5"/>
    <mergeCell ref="A6:I6"/>
    <mergeCell ref="J6:S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&amp;C&amp;"Arial,Normal"&amp;10Página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B2:U110"/>
  <sheetViews>
    <sheetView zoomScalePageLayoutView="0" workbookViewId="0" topLeftCell="A25">
      <selection activeCell="W34" sqref="W34"/>
    </sheetView>
  </sheetViews>
  <sheetFormatPr defaultColWidth="9.140625" defaultRowHeight="15"/>
  <cols>
    <col min="1" max="1" width="2.7109375" style="4" customWidth="1"/>
    <col min="2" max="2" width="12.7109375" style="4" customWidth="1"/>
    <col min="3" max="5" width="9.140625" style="4" customWidth="1"/>
    <col min="6" max="6" width="36.8515625" style="4" customWidth="1"/>
    <col min="7" max="7" width="10.57421875" style="4" hidden="1" customWidth="1"/>
    <col min="8" max="11" width="9.00390625" style="4" hidden="1" customWidth="1"/>
    <col min="12" max="12" width="10.57421875" style="4" hidden="1" customWidth="1"/>
    <col min="13" max="18" width="9.00390625" style="4" hidden="1" customWidth="1"/>
    <col min="19" max="19" width="52.7109375" style="4" customWidth="1"/>
    <col min="20" max="20" width="9.00390625" style="4" hidden="1" customWidth="1"/>
    <col min="21" max="21" width="21.7109375" style="4" customWidth="1"/>
    <col min="22" max="16384" width="9.140625" style="4" customWidth="1"/>
  </cols>
  <sheetData>
    <row r="2" spans="2:21" ht="24" customHeight="1">
      <c r="B2" s="482" t="s">
        <v>636</v>
      </c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</row>
    <row r="3" spans="2:21" ht="42" customHeight="1">
      <c r="B3" s="494" t="s">
        <v>942</v>
      </c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</row>
    <row r="4" spans="2:20" ht="9" customHeight="1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</row>
    <row r="5" spans="2:21" ht="15.75" customHeight="1">
      <c r="B5" s="495" t="s">
        <v>808</v>
      </c>
      <c r="C5" s="495"/>
      <c r="D5" s="544" t="s">
        <v>1116</v>
      </c>
      <c r="E5" s="544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4"/>
      <c r="Q5" s="544"/>
      <c r="R5" s="544"/>
      <c r="S5" s="544"/>
      <c r="T5" s="544"/>
      <c r="U5" s="544"/>
    </row>
    <row r="6" spans="2:21" ht="15.75" customHeight="1">
      <c r="B6" s="495" t="s">
        <v>639</v>
      </c>
      <c r="C6" s="495"/>
      <c r="D6" s="495"/>
      <c r="E6" s="495"/>
      <c r="F6" s="495"/>
      <c r="G6" s="495"/>
      <c r="H6" s="495"/>
      <c r="I6" s="495"/>
      <c r="J6" s="495" t="s">
        <v>640</v>
      </c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</row>
    <row r="7" spans="2:21" ht="15" customHeight="1">
      <c r="B7" s="542" t="s">
        <v>641</v>
      </c>
      <c r="C7" s="542" t="s">
        <v>642</v>
      </c>
      <c r="D7" s="542"/>
      <c r="E7" s="542"/>
      <c r="F7" s="542"/>
      <c r="G7" s="497" t="s">
        <v>643</v>
      </c>
      <c r="H7" s="497"/>
      <c r="I7" s="497"/>
      <c r="J7" s="497"/>
      <c r="K7" s="497"/>
      <c r="L7" s="497"/>
      <c r="M7" s="497" t="s">
        <v>644</v>
      </c>
      <c r="N7" s="497"/>
      <c r="O7" s="497"/>
      <c r="P7" s="497"/>
      <c r="Q7" s="497"/>
      <c r="R7" s="497"/>
      <c r="S7" s="497"/>
      <c r="T7" s="542" t="s">
        <v>645</v>
      </c>
      <c r="U7" s="543" t="s">
        <v>944</v>
      </c>
    </row>
    <row r="8" spans="2:21" ht="15" customHeight="1">
      <c r="B8" s="542"/>
      <c r="C8" s="542"/>
      <c r="D8" s="542"/>
      <c r="E8" s="542"/>
      <c r="F8" s="542"/>
      <c r="G8" s="498" t="s">
        <v>646</v>
      </c>
      <c r="H8" s="498"/>
      <c r="I8" s="498"/>
      <c r="J8" s="498"/>
      <c r="K8" s="538" t="s">
        <v>945</v>
      </c>
      <c r="L8" s="533" t="s">
        <v>648</v>
      </c>
      <c r="M8" s="498" t="s">
        <v>649</v>
      </c>
      <c r="N8" s="498"/>
      <c r="O8" s="498"/>
      <c r="P8" s="498"/>
      <c r="Q8" s="498"/>
      <c r="R8" s="533" t="s">
        <v>650</v>
      </c>
      <c r="S8" s="533" t="s">
        <v>651</v>
      </c>
      <c r="T8" s="542"/>
      <c r="U8" s="543"/>
    </row>
    <row r="9" spans="2:21" ht="24" customHeight="1">
      <c r="B9" s="542"/>
      <c r="C9" s="542"/>
      <c r="D9" s="542"/>
      <c r="E9" s="542"/>
      <c r="F9" s="542"/>
      <c r="G9" s="304" t="s">
        <v>812</v>
      </c>
      <c r="H9" s="304" t="s">
        <v>813</v>
      </c>
      <c r="I9" s="533" t="s">
        <v>814</v>
      </c>
      <c r="J9" s="533"/>
      <c r="K9" s="538"/>
      <c r="L9" s="533"/>
      <c r="M9" s="304" t="s">
        <v>815</v>
      </c>
      <c r="N9" s="304" t="s">
        <v>816</v>
      </c>
      <c r="O9" s="533" t="s">
        <v>817</v>
      </c>
      <c r="P9" s="533"/>
      <c r="Q9" s="533"/>
      <c r="R9" s="533"/>
      <c r="S9" s="533"/>
      <c r="T9" s="533"/>
      <c r="U9" s="543"/>
    </row>
    <row r="10" spans="2:21" ht="15" customHeight="1">
      <c r="B10" s="255" t="s">
        <v>946</v>
      </c>
      <c r="C10" s="502" t="s">
        <v>652</v>
      </c>
      <c r="D10" s="502"/>
      <c r="E10" s="502"/>
      <c r="F10" s="502"/>
      <c r="G10" s="256">
        <v>150471000</v>
      </c>
      <c r="H10" s="256">
        <v>0</v>
      </c>
      <c r="I10" s="503">
        <v>0</v>
      </c>
      <c r="J10" s="503"/>
      <c r="K10" s="256">
        <v>0</v>
      </c>
      <c r="L10" s="256">
        <v>150471000</v>
      </c>
      <c r="M10" s="256">
        <v>5813.16</v>
      </c>
      <c r="N10" s="256">
        <v>-233200.28</v>
      </c>
      <c r="O10" s="503">
        <v>-227387.12</v>
      </c>
      <c r="P10" s="503"/>
      <c r="Q10" s="503"/>
      <c r="R10" s="256">
        <v>6562485.94</v>
      </c>
      <c r="S10" s="256">
        <v>6335098.82</v>
      </c>
      <c r="T10" s="256">
        <v>144135901.18</v>
      </c>
      <c r="U10" s="305"/>
    </row>
    <row r="11" spans="2:21" ht="15" customHeight="1">
      <c r="B11" s="259">
        <v>31000000</v>
      </c>
      <c r="C11" s="504" t="s">
        <v>653</v>
      </c>
      <c r="D11" s="504"/>
      <c r="E11" s="504"/>
      <c r="F11" s="504"/>
      <c r="G11" s="260">
        <v>134207000</v>
      </c>
      <c r="H11" s="260">
        <v>0</v>
      </c>
      <c r="I11" s="505">
        <v>0</v>
      </c>
      <c r="J11" s="505"/>
      <c r="K11" s="260">
        <v>0</v>
      </c>
      <c r="L11" s="260">
        <v>134207000</v>
      </c>
      <c r="M11" s="260">
        <v>-2217.02</v>
      </c>
      <c r="N11" s="260">
        <v>0</v>
      </c>
      <c r="O11" s="505">
        <v>-2217.02</v>
      </c>
      <c r="P11" s="505"/>
      <c r="Q11" s="505"/>
      <c r="R11" s="260">
        <v>5938304.01</v>
      </c>
      <c r="S11" s="260">
        <v>5936086.99</v>
      </c>
      <c r="T11" s="260">
        <v>128270913.01</v>
      </c>
      <c r="U11" s="262">
        <f>S11-S13-S32-S39-S42-S45</f>
        <v>5.238689482212067E-10</v>
      </c>
    </row>
    <row r="12" spans="2:21" ht="15" customHeight="1">
      <c r="B12" s="263" t="s">
        <v>948</v>
      </c>
      <c r="C12" s="506" t="s">
        <v>654</v>
      </c>
      <c r="D12" s="506"/>
      <c r="E12" s="506"/>
      <c r="F12" s="506"/>
      <c r="G12" s="264">
        <v>0</v>
      </c>
      <c r="H12" s="264">
        <v>0</v>
      </c>
      <c r="I12" s="507">
        <v>0</v>
      </c>
      <c r="J12" s="507"/>
      <c r="K12" s="264">
        <v>0</v>
      </c>
      <c r="L12" s="264">
        <v>0</v>
      </c>
      <c r="M12" s="264">
        <v>-2217.02</v>
      </c>
      <c r="N12" s="264">
        <v>0</v>
      </c>
      <c r="O12" s="507">
        <v>-2217.02</v>
      </c>
      <c r="P12" s="507"/>
      <c r="Q12" s="507"/>
      <c r="R12" s="264">
        <v>5414370.47</v>
      </c>
      <c r="S12" s="264">
        <v>5412153.45</v>
      </c>
      <c r="T12" s="264">
        <v>-5412153.45</v>
      </c>
      <c r="U12" s="279"/>
    </row>
    <row r="13" spans="2:21" ht="15" customHeight="1">
      <c r="B13" s="259" t="s">
        <v>949</v>
      </c>
      <c r="C13" s="504" t="s">
        <v>655</v>
      </c>
      <c r="D13" s="504"/>
      <c r="E13" s="504"/>
      <c r="F13" s="504"/>
      <c r="G13" s="260">
        <v>0</v>
      </c>
      <c r="H13" s="260">
        <v>0</v>
      </c>
      <c r="I13" s="505">
        <v>0</v>
      </c>
      <c r="J13" s="505"/>
      <c r="K13" s="260">
        <v>0</v>
      </c>
      <c r="L13" s="260">
        <v>0</v>
      </c>
      <c r="M13" s="260">
        <v>-910.36</v>
      </c>
      <c r="N13" s="260">
        <v>0</v>
      </c>
      <c r="O13" s="505">
        <v>-910.36</v>
      </c>
      <c r="P13" s="505"/>
      <c r="Q13" s="505"/>
      <c r="R13" s="260">
        <v>3998997.91</v>
      </c>
      <c r="S13" s="260">
        <v>3998087.55</v>
      </c>
      <c r="T13" s="260">
        <v>-3998087.55</v>
      </c>
      <c r="U13" s="262">
        <f>S13-S14-S15-S16-S17-S18-S19-S20-S21-S22-S23-S24-S25-S26-S27-S28-S29-S30-S31</f>
        <v>-4.0745362639427185E-10</v>
      </c>
    </row>
    <row r="14" spans="2:21" ht="15" customHeight="1">
      <c r="B14" s="267" t="s">
        <v>950</v>
      </c>
      <c r="C14" s="508" t="s">
        <v>656</v>
      </c>
      <c r="D14" s="508"/>
      <c r="E14" s="508"/>
      <c r="F14" s="508"/>
      <c r="G14" s="268">
        <v>0</v>
      </c>
      <c r="H14" s="268">
        <v>0</v>
      </c>
      <c r="I14" s="509">
        <v>0</v>
      </c>
      <c r="J14" s="509"/>
      <c r="K14" s="268">
        <v>0</v>
      </c>
      <c r="L14" s="268">
        <v>0</v>
      </c>
      <c r="M14" s="268">
        <v>0</v>
      </c>
      <c r="N14" s="268">
        <v>0</v>
      </c>
      <c r="O14" s="509">
        <v>0</v>
      </c>
      <c r="P14" s="509"/>
      <c r="Q14" s="509"/>
      <c r="R14" s="268">
        <v>271779.62</v>
      </c>
      <c r="S14" s="268">
        <v>271779.62</v>
      </c>
      <c r="T14" s="268">
        <v>-271779.62</v>
      </c>
      <c r="U14" s="270">
        <f>S14-'Memória de Cálculo'!E215-'Memória de Cálculo'!E216</f>
        <v>0</v>
      </c>
    </row>
    <row r="15" spans="2:21" ht="15" customHeight="1">
      <c r="B15" s="267" t="s">
        <v>951</v>
      </c>
      <c r="C15" s="508" t="s">
        <v>657</v>
      </c>
      <c r="D15" s="508"/>
      <c r="E15" s="508"/>
      <c r="F15" s="508"/>
      <c r="G15" s="268">
        <v>0</v>
      </c>
      <c r="H15" s="268">
        <v>0</v>
      </c>
      <c r="I15" s="509">
        <v>0</v>
      </c>
      <c r="J15" s="509"/>
      <c r="K15" s="268">
        <v>0</v>
      </c>
      <c r="L15" s="268">
        <v>0</v>
      </c>
      <c r="M15" s="268">
        <v>0</v>
      </c>
      <c r="N15" s="268">
        <v>0</v>
      </c>
      <c r="O15" s="509">
        <v>0</v>
      </c>
      <c r="P15" s="509"/>
      <c r="Q15" s="509"/>
      <c r="R15" s="268">
        <v>38859.44</v>
      </c>
      <c r="S15" s="268">
        <v>38859.44</v>
      </c>
      <c r="T15" s="268">
        <v>-38859.44</v>
      </c>
      <c r="U15" s="270">
        <f>S15-'Memória de Cálculo'!E243-'Memória de Cálculo'!E244</f>
        <v>0</v>
      </c>
    </row>
    <row r="16" spans="2:21" ht="15" customHeight="1">
      <c r="B16" s="267" t="s">
        <v>952</v>
      </c>
      <c r="C16" s="508" t="s">
        <v>658</v>
      </c>
      <c r="D16" s="508"/>
      <c r="E16" s="508"/>
      <c r="F16" s="508"/>
      <c r="G16" s="268">
        <v>0</v>
      </c>
      <c r="H16" s="268">
        <v>0</v>
      </c>
      <c r="I16" s="509">
        <v>0</v>
      </c>
      <c r="J16" s="509"/>
      <c r="K16" s="268">
        <v>0</v>
      </c>
      <c r="L16" s="268">
        <v>0</v>
      </c>
      <c r="M16" s="268">
        <v>0</v>
      </c>
      <c r="N16" s="268">
        <v>0</v>
      </c>
      <c r="O16" s="509">
        <v>0</v>
      </c>
      <c r="P16" s="509"/>
      <c r="Q16" s="509"/>
      <c r="R16" s="268">
        <v>234155.56</v>
      </c>
      <c r="S16" s="268">
        <v>234155.56</v>
      </c>
      <c r="T16" s="268">
        <v>-234155.56</v>
      </c>
      <c r="U16" s="270">
        <f>S16-'Memória de Cálculo'!E271-'Memória de Cálculo'!E272</f>
        <v>0</v>
      </c>
    </row>
    <row r="17" spans="2:21" ht="15" customHeight="1">
      <c r="B17" s="267" t="s">
        <v>953</v>
      </c>
      <c r="C17" s="508" t="s">
        <v>659</v>
      </c>
      <c r="D17" s="508"/>
      <c r="E17" s="508"/>
      <c r="F17" s="508"/>
      <c r="G17" s="268">
        <v>0</v>
      </c>
      <c r="H17" s="268">
        <v>0</v>
      </c>
      <c r="I17" s="509">
        <v>0</v>
      </c>
      <c r="J17" s="509"/>
      <c r="K17" s="268">
        <v>0</v>
      </c>
      <c r="L17" s="268">
        <v>0</v>
      </c>
      <c r="M17" s="268">
        <v>0</v>
      </c>
      <c r="N17" s="268">
        <v>0</v>
      </c>
      <c r="O17" s="509">
        <v>0</v>
      </c>
      <c r="P17" s="509"/>
      <c r="Q17" s="509"/>
      <c r="R17" s="268">
        <v>998</v>
      </c>
      <c r="S17" s="268">
        <v>998</v>
      </c>
      <c r="T17" s="268">
        <v>-998</v>
      </c>
      <c r="U17" s="270">
        <f>S17-'Memória de Cálculo'!E291</f>
        <v>0</v>
      </c>
    </row>
    <row r="18" spans="2:21" ht="15" customHeight="1">
      <c r="B18" s="267" t="s">
        <v>954</v>
      </c>
      <c r="C18" s="508" t="s">
        <v>660</v>
      </c>
      <c r="D18" s="508"/>
      <c r="E18" s="508"/>
      <c r="F18" s="508"/>
      <c r="G18" s="268">
        <v>0</v>
      </c>
      <c r="H18" s="268">
        <v>0</v>
      </c>
      <c r="I18" s="509">
        <v>0</v>
      </c>
      <c r="J18" s="509"/>
      <c r="K18" s="268">
        <v>0</v>
      </c>
      <c r="L18" s="268">
        <v>0</v>
      </c>
      <c r="M18" s="268">
        <v>0</v>
      </c>
      <c r="N18" s="268">
        <v>0</v>
      </c>
      <c r="O18" s="509">
        <v>0</v>
      </c>
      <c r="P18" s="509"/>
      <c r="Q18" s="509"/>
      <c r="R18" s="268">
        <v>1283262.6</v>
      </c>
      <c r="S18" s="268">
        <v>1283262.6</v>
      </c>
      <c r="T18" s="268">
        <v>-1283262.6</v>
      </c>
      <c r="U18" s="270">
        <f>S18-'Memória de Cálculo'!E315-'Memória de Cálculo'!E316</f>
        <v>1.964508555829525E-10</v>
      </c>
    </row>
    <row r="19" spans="2:21" ht="15" customHeight="1">
      <c r="B19" s="267" t="s">
        <v>955</v>
      </c>
      <c r="C19" s="508" t="s">
        <v>661</v>
      </c>
      <c r="D19" s="508"/>
      <c r="E19" s="508"/>
      <c r="F19" s="508"/>
      <c r="G19" s="268">
        <v>0</v>
      </c>
      <c r="H19" s="268">
        <v>0</v>
      </c>
      <c r="I19" s="509">
        <v>0</v>
      </c>
      <c r="J19" s="509"/>
      <c r="K19" s="268">
        <v>0</v>
      </c>
      <c r="L19" s="268">
        <v>0</v>
      </c>
      <c r="M19" s="268">
        <v>0</v>
      </c>
      <c r="N19" s="268">
        <v>0</v>
      </c>
      <c r="O19" s="509">
        <v>0</v>
      </c>
      <c r="P19" s="509"/>
      <c r="Q19" s="509"/>
      <c r="R19" s="268">
        <v>803287.95</v>
      </c>
      <c r="S19" s="268">
        <v>803287.95</v>
      </c>
      <c r="T19" s="268">
        <v>-803287.95</v>
      </c>
      <c r="U19" s="270">
        <f>S19-'Memória de Cálculo'!E344-'Memória de Cálculo'!E345-'Memória de Cálculo'!E347</f>
        <v>0</v>
      </c>
    </row>
    <row r="20" spans="2:21" ht="15" customHeight="1">
      <c r="B20" s="267" t="s">
        <v>956</v>
      </c>
      <c r="C20" s="508" t="s">
        <v>662</v>
      </c>
      <c r="D20" s="508"/>
      <c r="E20" s="508"/>
      <c r="F20" s="508"/>
      <c r="G20" s="268">
        <v>0</v>
      </c>
      <c r="H20" s="268">
        <v>0</v>
      </c>
      <c r="I20" s="509">
        <v>0</v>
      </c>
      <c r="J20" s="509"/>
      <c r="K20" s="268">
        <v>0</v>
      </c>
      <c r="L20" s="268">
        <v>0</v>
      </c>
      <c r="M20" s="268">
        <v>0</v>
      </c>
      <c r="N20" s="268">
        <v>0</v>
      </c>
      <c r="O20" s="509">
        <v>0</v>
      </c>
      <c r="P20" s="509"/>
      <c r="Q20" s="509"/>
      <c r="R20" s="268">
        <v>778019.54</v>
      </c>
      <c r="S20" s="268">
        <v>778019.54</v>
      </c>
      <c r="T20" s="268">
        <v>-778019.54</v>
      </c>
      <c r="U20" s="270">
        <f>S20-'Memória de Cálculo'!E366</f>
        <v>0</v>
      </c>
    </row>
    <row r="21" spans="2:21" ht="15" customHeight="1">
      <c r="B21" s="267" t="s">
        <v>957</v>
      </c>
      <c r="C21" s="508" t="s">
        <v>663</v>
      </c>
      <c r="D21" s="508"/>
      <c r="E21" s="508"/>
      <c r="F21" s="508"/>
      <c r="G21" s="268">
        <v>0</v>
      </c>
      <c r="H21" s="268">
        <v>0</v>
      </c>
      <c r="I21" s="509">
        <v>0</v>
      </c>
      <c r="J21" s="509"/>
      <c r="K21" s="268">
        <v>0</v>
      </c>
      <c r="L21" s="268">
        <v>0</v>
      </c>
      <c r="M21" s="268">
        <v>0</v>
      </c>
      <c r="N21" s="268">
        <v>0</v>
      </c>
      <c r="O21" s="509">
        <v>0</v>
      </c>
      <c r="P21" s="509"/>
      <c r="Q21" s="509"/>
      <c r="R21" s="268">
        <v>242256</v>
      </c>
      <c r="S21" s="268">
        <v>242256</v>
      </c>
      <c r="T21" s="268">
        <v>-242256</v>
      </c>
      <c r="U21" s="270">
        <f>S21-'Memória de Cálculo'!E391-'Memória de Cálculo'!E392</f>
        <v>0</v>
      </c>
    </row>
    <row r="22" spans="2:21" ht="15" customHeight="1">
      <c r="B22" s="267" t="s">
        <v>958</v>
      </c>
      <c r="C22" s="508" t="s">
        <v>664</v>
      </c>
      <c r="D22" s="508"/>
      <c r="E22" s="508"/>
      <c r="F22" s="508"/>
      <c r="G22" s="268">
        <v>0</v>
      </c>
      <c r="H22" s="268">
        <v>0</v>
      </c>
      <c r="I22" s="509">
        <v>0</v>
      </c>
      <c r="J22" s="509"/>
      <c r="K22" s="268">
        <v>0</v>
      </c>
      <c r="L22" s="268">
        <v>0</v>
      </c>
      <c r="M22" s="268">
        <v>0</v>
      </c>
      <c r="N22" s="268">
        <v>0</v>
      </c>
      <c r="O22" s="509">
        <v>0</v>
      </c>
      <c r="P22" s="509"/>
      <c r="Q22" s="509"/>
      <c r="R22" s="268">
        <v>27892.56</v>
      </c>
      <c r="S22" s="268">
        <v>27892.56</v>
      </c>
      <c r="T22" s="268">
        <v>-27892.56</v>
      </c>
      <c r="U22" s="270">
        <f>S22-'Memória de Cálculo'!E423-'Memória de Cálculo'!E424</f>
        <v>0</v>
      </c>
    </row>
    <row r="23" spans="2:21" ht="15" customHeight="1">
      <c r="B23" s="267" t="s">
        <v>959</v>
      </c>
      <c r="C23" s="508" t="s">
        <v>665</v>
      </c>
      <c r="D23" s="508"/>
      <c r="E23" s="508"/>
      <c r="F23" s="508"/>
      <c r="G23" s="268">
        <v>0</v>
      </c>
      <c r="H23" s="268">
        <v>0</v>
      </c>
      <c r="I23" s="509">
        <v>0</v>
      </c>
      <c r="J23" s="509"/>
      <c r="K23" s="268">
        <v>0</v>
      </c>
      <c r="L23" s="268">
        <v>0</v>
      </c>
      <c r="M23" s="268">
        <v>0</v>
      </c>
      <c r="N23" s="268">
        <v>0</v>
      </c>
      <c r="O23" s="509">
        <v>0</v>
      </c>
      <c r="P23" s="509"/>
      <c r="Q23" s="509"/>
      <c r="R23" s="268">
        <v>1579.28</v>
      </c>
      <c r="S23" s="268">
        <v>1579.28</v>
      </c>
      <c r="T23" s="268">
        <v>-1579.28</v>
      </c>
      <c r="U23" s="270">
        <f>S23-'Memória de Cálculo'!E450-'Memória de Cálculo'!E451</f>
        <v>0</v>
      </c>
    </row>
    <row r="24" spans="2:21" ht="15" customHeight="1">
      <c r="B24" s="267" t="s">
        <v>962</v>
      </c>
      <c r="C24" s="508" t="s">
        <v>666</v>
      </c>
      <c r="D24" s="508"/>
      <c r="E24" s="508"/>
      <c r="F24" s="508"/>
      <c r="G24" s="268">
        <v>0</v>
      </c>
      <c r="H24" s="268">
        <v>0</v>
      </c>
      <c r="I24" s="509">
        <v>0</v>
      </c>
      <c r="J24" s="509"/>
      <c r="K24" s="268">
        <v>0</v>
      </c>
      <c r="L24" s="268">
        <v>0</v>
      </c>
      <c r="M24" s="268">
        <v>-910.36</v>
      </c>
      <c r="N24" s="268">
        <v>0</v>
      </c>
      <c r="O24" s="509">
        <v>-910.36</v>
      </c>
      <c r="P24" s="509"/>
      <c r="Q24" s="509"/>
      <c r="R24" s="268">
        <v>69585.45</v>
      </c>
      <c r="S24" s="268">
        <v>68675.09</v>
      </c>
      <c r="T24" s="268">
        <v>-68675.09</v>
      </c>
      <c r="U24" s="270">
        <f>S24-'Memória de Cálculo'!E481-'Memória de Cálculo'!E482</f>
        <v>0</v>
      </c>
    </row>
    <row r="25" spans="2:21" ht="15" customHeight="1">
      <c r="B25" s="267" t="s">
        <v>963</v>
      </c>
      <c r="C25" s="508" t="s">
        <v>667</v>
      </c>
      <c r="D25" s="508"/>
      <c r="E25" s="508"/>
      <c r="F25" s="508"/>
      <c r="G25" s="268">
        <v>0</v>
      </c>
      <c r="H25" s="268">
        <v>0</v>
      </c>
      <c r="I25" s="509">
        <v>0</v>
      </c>
      <c r="J25" s="509"/>
      <c r="K25" s="268">
        <v>0</v>
      </c>
      <c r="L25" s="268">
        <v>0</v>
      </c>
      <c r="M25" s="268">
        <v>0</v>
      </c>
      <c r="N25" s="268">
        <v>0</v>
      </c>
      <c r="O25" s="509">
        <v>0</v>
      </c>
      <c r="P25" s="509"/>
      <c r="Q25" s="509"/>
      <c r="R25" s="268">
        <v>7391.56</v>
      </c>
      <c r="S25" s="268">
        <v>7391.56</v>
      </c>
      <c r="T25" s="268">
        <v>-7391.56</v>
      </c>
      <c r="U25" s="270">
        <f>S25-'Memória de Cálculo'!E503</f>
        <v>0</v>
      </c>
    </row>
    <row r="26" spans="2:21" ht="15" customHeight="1">
      <c r="B26" s="267" t="s">
        <v>964</v>
      </c>
      <c r="C26" s="508" t="s">
        <v>668</v>
      </c>
      <c r="D26" s="508"/>
      <c r="E26" s="508"/>
      <c r="F26" s="508"/>
      <c r="G26" s="268">
        <v>0</v>
      </c>
      <c r="H26" s="268">
        <v>0</v>
      </c>
      <c r="I26" s="509">
        <v>0</v>
      </c>
      <c r="J26" s="509"/>
      <c r="K26" s="268">
        <v>0</v>
      </c>
      <c r="L26" s="268">
        <v>0</v>
      </c>
      <c r="M26" s="268">
        <v>0</v>
      </c>
      <c r="N26" s="268">
        <v>0</v>
      </c>
      <c r="O26" s="509">
        <v>0</v>
      </c>
      <c r="P26" s="509"/>
      <c r="Q26" s="509"/>
      <c r="R26" s="268">
        <v>151498.35</v>
      </c>
      <c r="S26" s="268">
        <v>151498.35</v>
      </c>
      <c r="T26" s="268">
        <v>-151498.35</v>
      </c>
      <c r="U26" s="270">
        <f>S26-'Memória de Cálculo'!E527-'Memória de Cálculo'!E528</f>
        <v>0</v>
      </c>
    </row>
    <row r="27" spans="2:21" ht="15" customHeight="1">
      <c r="B27" s="267" t="s">
        <v>965</v>
      </c>
      <c r="C27" s="508" t="s">
        <v>669</v>
      </c>
      <c r="D27" s="508"/>
      <c r="E27" s="508"/>
      <c r="F27" s="508"/>
      <c r="G27" s="268">
        <v>0</v>
      </c>
      <c r="H27" s="268">
        <v>0</v>
      </c>
      <c r="I27" s="509">
        <v>0</v>
      </c>
      <c r="J27" s="509"/>
      <c r="K27" s="268">
        <v>0</v>
      </c>
      <c r="L27" s="268">
        <v>0</v>
      </c>
      <c r="M27" s="268">
        <v>0</v>
      </c>
      <c r="N27" s="268">
        <v>0</v>
      </c>
      <c r="O27" s="509">
        <v>0</v>
      </c>
      <c r="P27" s="509"/>
      <c r="Q27" s="509"/>
      <c r="R27" s="268">
        <v>56.92</v>
      </c>
      <c r="S27" s="268">
        <v>56.92</v>
      </c>
      <c r="T27" s="268">
        <v>-56.92</v>
      </c>
      <c r="U27" s="270">
        <f>S27-'Memória de Cálculo'!E549</f>
        <v>0</v>
      </c>
    </row>
    <row r="28" spans="2:21" ht="15" customHeight="1">
      <c r="B28" s="267" t="s">
        <v>1117</v>
      </c>
      <c r="C28" s="508" t="s">
        <v>1118</v>
      </c>
      <c r="D28" s="508"/>
      <c r="E28" s="508"/>
      <c r="F28" s="508"/>
      <c r="G28" s="268">
        <v>0</v>
      </c>
      <c r="H28" s="268">
        <v>0</v>
      </c>
      <c r="I28" s="509">
        <v>0</v>
      </c>
      <c r="J28" s="509"/>
      <c r="K28" s="268">
        <v>0</v>
      </c>
      <c r="L28" s="268">
        <v>0</v>
      </c>
      <c r="M28" s="268">
        <v>0</v>
      </c>
      <c r="N28" s="268">
        <v>0</v>
      </c>
      <c r="O28" s="509">
        <v>0</v>
      </c>
      <c r="P28" s="509"/>
      <c r="Q28" s="509"/>
      <c r="R28" s="268">
        <v>466.66</v>
      </c>
      <c r="S28" s="268">
        <v>466.66</v>
      </c>
      <c r="T28" s="268">
        <v>-466.66</v>
      </c>
      <c r="U28" s="270">
        <f>S28-'Memória de Cálculo'!E557</f>
        <v>0</v>
      </c>
    </row>
    <row r="29" spans="2:21" ht="15" customHeight="1">
      <c r="B29" s="267" t="s">
        <v>966</v>
      </c>
      <c r="C29" s="508" t="s">
        <v>670</v>
      </c>
      <c r="D29" s="508"/>
      <c r="E29" s="508"/>
      <c r="F29" s="508"/>
      <c r="G29" s="268">
        <v>0</v>
      </c>
      <c r="H29" s="268">
        <v>0</v>
      </c>
      <c r="I29" s="509">
        <v>0</v>
      </c>
      <c r="J29" s="509"/>
      <c r="K29" s="268">
        <v>0</v>
      </c>
      <c r="L29" s="268">
        <v>0</v>
      </c>
      <c r="M29" s="268">
        <v>0</v>
      </c>
      <c r="N29" s="268">
        <v>0</v>
      </c>
      <c r="O29" s="509">
        <v>0</v>
      </c>
      <c r="P29" s="509"/>
      <c r="Q29" s="509"/>
      <c r="R29" s="268">
        <v>3881.28</v>
      </c>
      <c r="S29" s="268">
        <v>3881.28</v>
      </c>
      <c r="T29" s="268">
        <v>-3881.28</v>
      </c>
      <c r="U29" s="270">
        <f>S29-'Memória de Cálculo'!E581</f>
        <v>0</v>
      </c>
    </row>
    <row r="30" spans="2:21" ht="15" customHeight="1">
      <c r="B30" s="267" t="s">
        <v>967</v>
      </c>
      <c r="C30" s="508" t="s">
        <v>671</v>
      </c>
      <c r="D30" s="508"/>
      <c r="E30" s="508"/>
      <c r="F30" s="508"/>
      <c r="G30" s="268">
        <v>0</v>
      </c>
      <c r="H30" s="268">
        <v>0</v>
      </c>
      <c r="I30" s="509">
        <v>0</v>
      </c>
      <c r="J30" s="509"/>
      <c r="K30" s="268">
        <v>0</v>
      </c>
      <c r="L30" s="268">
        <v>0</v>
      </c>
      <c r="M30" s="268">
        <v>0</v>
      </c>
      <c r="N30" s="268">
        <v>0</v>
      </c>
      <c r="O30" s="509">
        <v>0</v>
      </c>
      <c r="P30" s="509"/>
      <c r="Q30" s="509"/>
      <c r="R30" s="268">
        <v>44605.6</v>
      </c>
      <c r="S30" s="268">
        <v>44605.6</v>
      </c>
      <c r="T30" s="268">
        <v>-44605.6</v>
      </c>
      <c r="U30" s="270">
        <f>S30-'Memória de Cálculo'!E597</f>
        <v>0</v>
      </c>
    </row>
    <row r="31" spans="2:21" ht="15" customHeight="1">
      <c r="B31" s="267" t="s">
        <v>1011</v>
      </c>
      <c r="C31" s="508" t="s">
        <v>1012</v>
      </c>
      <c r="D31" s="508"/>
      <c r="E31" s="508"/>
      <c r="F31" s="508"/>
      <c r="G31" s="268">
        <v>0</v>
      </c>
      <c r="H31" s="268">
        <v>0</v>
      </c>
      <c r="I31" s="509">
        <v>0</v>
      </c>
      <c r="J31" s="509"/>
      <c r="K31" s="268">
        <v>0</v>
      </c>
      <c r="L31" s="268">
        <v>0</v>
      </c>
      <c r="M31" s="268">
        <v>0</v>
      </c>
      <c r="N31" s="268">
        <v>0</v>
      </c>
      <c r="O31" s="509">
        <v>0</v>
      </c>
      <c r="P31" s="509"/>
      <c r="Q31" s="509"/>
      <c r="R31" s="268">
        <v>39421.54</v>
      </c>
      <c r="S31" s="268">
        <v>39421.54</v>
      </c>
      <c r="T31" s="268">
        <v>-39421.54</v>
      </c>
      <c r="U31" s="270">
        <f>S31-'Memória de Cálculo'!E614</f>
        <v>0</v>
      </c>
    </row>
    <row r="32" spans="2:21" ht="15" customHeight="1">
      <c r="B32" s="259" t="s">
        <v>968</v>
      </c>
      <c r="C32" s="504" t="s">
        <v>672</v>
      </c>
      <c r="D32" s="504"/>
      <c r="E32" s="504"/>
      <c r="F32" s="504"/>
      <c r="G32" s="260">
        <v>0</v>
      </c>
      <c r="H32" s="260">
        <v>0</v>
      </c>
      <c r="I32" s="505">
        <v>0</v>
      </c>
      <c r="J32" s="505"/>
      <c r="K32" s="260">
        <v>0</v>
      </c>
      <c r="L32" s="260">
        <v>0</v>
      </c>
      <c r="M32" s="260">
        <v>-1306.66</v>
      </c>
      <c r="N32" s="260">
        <v>0</v>
      </c>
      <c r="O32" s="505">
        <v>-1306.66</v>
      </c>
      <c r="P32" s="505"/>
      <c r="Q32" s="505"/>
      <c r="R32" s="260">
        <v>196152.63</v>
      </c>
      <c r="S32" s="260">
        <v>194845.97</v>
      </c>
      <c r="T32" s="260">
        <v>-194845.97</v>
      </c>
      <c r="U32" s="262">
        <f>S32-S33-S34-S35-S36-S37-S38</f>
        <v>0</v>
      </c>
    </row>
    <row r="33" spans="2:21" ht="15" customHeight="1">
      <c r="B33" s="267">
        <v>31901301</v>
      </c>
      <c r="C33" s="508" t="s">
        <v>673</v>
      </c>
      <c r="D33" s="508"/>
      <c r="E33" s="508"/>
      <c r="F33" s="508"/>
      <c r="G33" s="268">
        <v>0</v>
      </c>
      <c r="H33" s="268">
        <v>0</v>
      </c>
      <c r="I33" s="509">
        <v>0</v>
      </c>
      <c r="J33" s="509"/>
      <c r="K33" s="268">
        <v>0</v>
      </c>
      <c r="L33" s="268">
        <v>0</v>
      </c>
      <c r="M33" s="268">
        <v>0.01</v>
      </c>
      <c r="N33" s="268">
        <v>0</v>
      </c>
      <c r="O33" s="509">
        <v>0.01</v>
      </c>
      <c r="P33" s="509"/>
      <c r="Q33" s="509"/>
      <c r="R33" s="268">
        <v>1074.58</v>
      </c>
      <c r="S33" s="268">
        <v>1074.59</v>
      </c>
      <c r="T33" s="268">
        <v>-1074.59</v>
      </c>
      <c r="U33" s="270">
        <f>S33-'Memória de Cálculo'!E631</f>
        <v>0</v>
      </c>
    </row>
    <row r="34" spans="2:21" ht="15" customHeight="1">
      <c r="B34" s="267" t="s">
        <v>970</v>
      </c>
      <c r="C34" s="508" t="s">
        <v>674</v>
      </c>
      <c r="D34" s="508"/>
      <c r="E34" s="508"/>
      <c r="F34" s="508"/>
      <c r="G34" s="268">
        <v>0</v>
      </c>
      <c r="H34" s="268">
        <v>0</v>
      </c>
      <c r="I34" s="509">
        <v>0</v>
      </c>
      <c r="J34" s="509"/>
      <c r="K34" s="268">
        <v>0</v>
      </c>
      <c r="L34" s="268">
        <v>0</v>
      </c>
      <c r="M34" s="268">
        <v>-1306.67</v>
      </c>
      <c r="N34" s="268">
        <v>0</v>
      </c>
      <c r="O34" s="509">
        <v>-1306.67</v>
      </c>
      <c r="P34" s="509"/>
      <c r="Q34" s="509"/>
      <c r="R34" s="268">
        <v>146157.45</v>
      </c>
      <c r="S34" s="268">
        <v>144850.78</v>
      </c>
      <c r="T34" s="268">
        <v>-144850.78</v>
      </c>
      <c r="U34" s="270">
        <f>S34-'Memória de Cálculo'!E651-'Memória de Cálculo'!E652</f>
        <v>0</v>
      </c>
    </row>
    <row r="35" spans="2:21" ht="15" customHeight="1">
      <c r="B35" s="267" t="s">
        <v>971</v>
      </c>
      <c r="C35" s="508" t="s">
        <v>972</v>
      </c>
      <c r="D35" s="508"/>
      <c r="E35" s="508"/>
      <c r="F35" s="508"/>
      <c r="G35" s="268">
        <v>0</v>
      </c>
      <c r="H35" s="268">
        <v>0</v>
      </c>
      <c r="I35" s="509">
        <v>0</v>
      </c>
      <c r="J35" s="509"/>
      <c r="K35" s="268">
        <v>0</v>
      </c>
      <c r="L35" s="268">
        <v>0</v>
      </c>
      <c r="M35" s="268">
        <v>0</v>
      </c>
      <c r="N35" s="268">
        <v>0</v>
      </c>
      <c r="O35" s="509">
        <v>0</v>
      </c>
      <c r="P35" s="509"/>
      <c r="Q35" s="509"/>
      <c r="R35" s="268">
        <v>103.58</v>
      </c>
      <c r="S35" s="268">
        <v>103.58</v>
      </c>
      <c r="T35" s="268">
        <v>-103.58</v>
      </c>
      <c r="U35" s="270">
        <f>S35-'Memória de Cálculo'!E669</f>
        <v>0</v>
      </c>
    </row>
    <row r="36" spans="2:21" ht="15" customHeight="1">
      <c r="B36" s="267" t="s">
        <v>1119</v>
      </c>
      <c r="C36" s="508" t="s">
        <v>1120</v>
      </c>
      <c r="D36" s="508"/>
      <c r="E36" s="508"/>
      <c r="F36" s="508"/>
      <c r="G36" s="268">
        <v>0</v>
      </c>
      <c r="H36" s="268">
        <v>0</v>
      </c>
      <c r="I36" s="509">
        <v>0</v>
      </c>
      <c r="J36" s="509"/>
      <c r="K36" s="268">
        <v>0</v>
      </c>
      <c r="L36" s="268">
        <v>0</v>
      </c>
      <c r="M36" s="268">
        <v>0</v>
      </c>
      <c r="N36" s="268">
        <v>0</v>
      </c>
      <c r="O36" s="509">
        <v>0</v>
      </c>
      <c r="P36" s="509"/>
      <c r="Q36" s="509"/>
      <c r="R36" s="268">
        <v>483.33</v>
      </c>
      <c r="S36" s="268">
        <v>483.33</v>
      </c>
      <c r="T36" s="268">
        <v>-483.33</v>
      </c>
      <c r="U36" s="270">
        <f>S36-'Memória de Cálculo'!E677</f>
        <v>0</v>
      </c>
    </row>
    <row r="37" spans="2:21" ht="15" customHeight="1">
      <c r="B37" s="267" t="s">
        <v>973</v>
      </c>
      <c r="C37" s="508" t="s">
        <v>675</v>
      </c>
      <c r="D37" s="508"/>
      <c r="E37" s="508"/>
      <c r="F37" s="508"/>
      <c r="G37" s="268">
        <v>0</v>
      </c>
      <c r="H37" s="268">
        <v>0</v>
      </c>
      <c r="I37" s="509">
        <v>0</v>
      </c>
      <c r="J37" s="509"/>
      <c r="K37" s="268">
        <v>0</v>
      </c>
      <c r="L37" s="268">
        <v>0</v>
      </c>
      <c r="M37" s="268">
        <v>0</v>
      </c>
      <c r="N37" s="268">
        <v>0</v>
      </c>
      <c r="O37" s="509">
        <v>0</v>
      </c>
      <c r="P37" s="509"/>
      <c r="Q37" s="509"/>
      <c r="R37" s="268">
        <v>5600.13</v>
      </c>
      <c r="S37" s="268">
        <v>5600.13</v>
      </c>
      <c r="T37" s="268">
        <v>-5600.13</v>
      </c>
      <c r="U37" s="270">
        <f>S37-'Memória de Cálculo'!E701</f>
        <v>0</v>
      </c>
    </row>
    <row r="38" spans="2:21" ht="15" customHeight="1">
      <c r="B38" s="267" t="s">
        <v>974</v>
      </c>
      <c r="C38" s="508" t="s">
        <v>676</v>
      </c>
      <c r="D38" s="508"/>
      <c r="E38" s="508"/>
      <c r="F38" s="508"/>
      <c r="G38" s="268">
        <v>0</v>
      </c>
      <c r="H38" s="268">
        <v>0</v>
      </c>
      <c r="I38" s="509">
        <v>0</v>
      </c>
      <c r="J38" s="509"/>
      <c r="K38" s="268">
        <v>0</v>
      </c>
      <c r="L38" s="268">
        <v>0</v>
      </c>
      <c r="M38" s="268">
        <v>0</v>
      </c>
      <c r="N38" s="268">
        <v>0</v>
      </c>
      <c r="O38" s="509">
        <v>0</v>
      </c>
      <c r="P38" s="509"/>
      <c r="Q38" s="509"/>
      <c r="R38" s="268">
        <v>42733.56</v>
      </c>
      <c r="S38" s="268">
        <v>42733.56</v>
      </c>
      <c r="T38" s="268">
        <v>-42733.56</v>
      </c>
      <c r="U38" s="270">
        <f>S38-'Memória de Cálculo'!E718</f>
        <v>0</v>
      </c>
    </row>
    <row r="39" spans="2:21" ht="15" customHeight="1">
      <c r="B39" s="259" t="s">
        <v>975</v>
      </c>
      <c r="C39" s="504" t="s">
        <v>677</v>
      </c>
      <c r="D39" s="504"/>
      <c r="E39" s="504"/>
      <c r="F39" s="504"/>
      <c r="G39" s="260">
        <v>0</v>
      </c>
      <c r="H39" s="260">
        <v>0</v>
      </c>
      <c r="I39" s="505">
        <v>0</v>
      </c>
      <c r="J39" s="505"/>
      <c r="K39" s="260">
        <v>0</v>
      </c>
      <c r="L39" s="260">
        <v>0</v>
      </c>
      <c r="M39" s="260">
        <v>0</v>
      </c>
      <c r="N39" s="260">
        <v>0</v>
      </c>
      <c r="O39" s="505">
        <v>0</v>
      </c>
      <c r="P39" s="505"/>
      <c r="Q39" s="505"/>
      <c r="R39" s="260">
        <v>330224.44</v>
      </c>
      <c r="S39" s="260">
        <v>330224.44</v>
      </c>
      <c r="T39" s="260">
        <v>-330224.44</v>
      </c>
      <c r="U39" s="262">
        <f>S39-S40-S41</f>
        <v>0</v>
      </c>
    </row>
    <row r="40" spans="2:21" ht="15" customHeight="1">
      <c r="B40" s="267">
        <v>31901606</v>
      </c>
      <c r="C40" s="508" t="s">
        <v>678</v>
      </c>
      <c r="D40" s="508"/>
      <c r="E40" s="508"/>
      <c r="F40" s="508"/>
      <c r="G40" s="268">
        <v>0</v>
      </c>
      <c r="H40" s="268">
        <v>0</v>
      </c>
      <c r="I40" s="509">
        <v>0</v>
      </c>
      <c r="J40" s="509"/>
      <c r="K40" s="268">
        <v>0</v>
      </c>
      <c r="L40" s="268">
        <v>0</v>
      </c>
      <c r="M40" s="268">
        <v>0</v>
      </c>
      <c r="N40" s="268">
        <v>0</v>
      </c>
      <c r="O40" s="509">
        <v>0</v>
      </c>
      <c r="P40" s="509"/>
      <c r="Q40" s="509"/>
      <c r="R40" s="268">
        <v>159600</v>
      </c>
      <c r="S40" s="268">
        <v>159600</v>
      </c>
      <c r="T40" s="268">
        <v>-159600</v>
      </c>
      <c r="U40" s="270">
        <f>S40-'Memória de Cálculo'!E743-'Memória de Cálculo'!E744</f>
        <v>0</v>
      </c>
    </row>
    <row r="41" spans="2:21" ht="15" customHeight="1">
      <c r="B41" s="267">
        <v>31901610</v>
      </c>
      <c r="C41" s="508" t="s">
        <v>679</v>
      </c>
      <c r="D41" s="508"/>
      <c r="E41" s="508"/>
      <c r="F41" s="508"/>
      <c r="G41" s="268">
        <v>0</v>
      </c>
      <c r="H41" s="268">
        <v>0</v>
      </c>
      <c r="I41" s="509">
        <v>0</v>
      </c>
      <c r="J41" s="509"/>
      <c r="K41" s="268">
        <v>0</v>
      </c>
      <c r="L41" s="268">
        <v>0</v>
      </c>
      <c r="M41" s="268">
        <v>0</v>
      </c>
      <c r="N41" s="268">
        <v>0</v>
      </c>
      <c r="O41" s="509">
        <v>0</v>
      </c>
      <c r="P41" s="509"/>
      <c r="Q41" s="509"/>
      <c r="R41" s="268">
        <v>170624.44</v>
      </c>
      <c r="S41" s="268">
        <v>170624.44</v>
      </c>
      <c r="T41" s="268">
        <v>-170624.44</v>
      </c>
      <c r="U41" s="270">
        <f>S41-'Memória de Cálculo'!E771-'Memória de Cálculo'!E772</f>
        <v>0</v>
      </c>
    </row>
    <row r="42" spans="2:21" ht="15" customHeight="1">
      <c r="B42" s="259" t="s">
        <v>684</v>
      </c>
      <c r="C42" s="504" t="s">
        <v>680</v>
      </c>
      <c r="D42" s="504"/>
      <c r="E42" s="504"/>
      <c r="F42" s="504"/>
      <c r="G42" s="260">
        <v>0</v>
      </c>
      <c r="H42" s="260">
        <v>0</v>
      </c>
      <c r="I42" s="505">
        <v>0</v>
      </c>
      <c r="J42" s="505"/>
      <c r="K42" s="260">
        <v>0</v>
      </c>
      <c r="L42" s="260">
        <v>0</v>
      </c>
      <c r="M42" s="260">
        <v>0</v>
      </c>
      <c r="N42" s="260">
        <v>0</v>
      </c>
      <c r="O42" s="505">
        <v>0</v>
      </c>
      <c r="P42" s="505"/>
      <c r="Q42" s="505"/>
      <c r="R42" s="260">
        <v>888995.49</v>
      </c>
      <c r="S42" s="260">
        <v>888995.49</v>
      </c>
      <c r="T42" s="260">
        <v>-888995.49</v>
      </c>
      <c r="U42" s="262">
        <f>S42-S43</f>
        <v>0</v>
      </c>
    </row>
    <row r="43" spans="2:21" ht="15" customHeight="1">
      <c r="B43" s="267" t="s">
        <v>686</v>
      </c>
      <c r="C43" s="508" t="s">
        <v>681</v>
      </c>
      <c r="D43" s="508"/>
      <c r="E43" s="508"/>
      <c r="F43" s="508"/>
      <c r="G43" s="268">
        <v>0</v>
      </c>
      <c r="H43" s="268">
        <v>0</v>
      </c>
      <c r="I43" s="509">
        <v>0</v>
      </c>
      <c r="J43" s="509"/>
      <c r="K43" s="268">
        <v>0</v>
      </c>
      <c r="L43" s="268">
        <v>0</v>
      </c>
      <c r="M43" s="268">
        <v>0</v>
      </c>
      <c r="N43" s="268">
        <v>0</v>
      </c>
      <c r="O43" s="509">
        <v>0</v>
      </c>
      <c r="P43" s="509"/>
      <c r="Q43" s="509"/>
      <c r="R43" s="268">
        <v>888995.49</v>
      </c>
      <c r="S43" s="268">
        <v>888995.49</v>
      </c>
      <c r="T43" s="268">
        <v>-888995.49</v>
      </c>
      <c r="U43" s="270">
        <f>S43-'Memória de Cálculo'!E821</f>
        <v>0</v>
      </c>
    </row>
    <row r="44" spans="2:21" ht="15" customHeight="1">
      <c r="B44" s="263" t="s">
        <v>687</v>
      </c>
      <c r="C44" s="506" t="s">
        <v>682</v>
      </c>
      <c r="D44" s="506"/>
      <c r="E44" s="506"/>
      <c r="F44" s="506"/>
      <c r="G44" s="264">
        <v>0</v>
      </c>
      <c r="H44" s="264">
        <v>0</v>
      </c>
      <c r="I44" s="507">
        <v>0</v>
      </c>
      <c r="J44" s="507"/>
      <c r="K44" s="264">
        <v>0</v>
      </c>
      <c r="L44" s="264">
        <v>0</v>
      </c>
      <c r="M44" s="264">
        <v>0</v>
      </c>
      <c r="N44" s="264">
        <v>0</v>
      </c>
      <c r="O44" s="507">
        <v>0</v>
      </c>
      <c r="P44" s="507"/>
      <c r="Q44" s="507"/>
      <c r="R44" s="264">
        <v>523933.54</v>
      </c>
      <c r="S44" s="264">
        <v>523933.54</v>
      </c>
      <c r="T44" s="264">
        <v>-523933.54</v>
      </c>
      <c r="U44" s="279"/>
    </row>
    <row r="45" spans="2:21" ht="15" customHeight="1">
      <c r="B45" s="259" t="s">
        <v>689</v>
      </c>
      <c r="C45" s="504" t="s">
        <v>672</v>
      </c>
      <c r="D45" s="504"/>
      <c r="E45" s="504"/>
      <c r="F45" s="504"/>
      <c r="G45" s="260">
        <v>0</v>
      </c>
      <c r="H45" s="260">
        <v>0</v>
      </c>
      <c r="I45" s="505">
        <v>0</v>
      </c>
      <c r="J45" s="505"/>
      <c r="K45" s="260">
        <v>0</v>
      </c>
      <c r="L45" s="260">
        <v>0</v>
      </c>
      <c r="M45" s="260">
        <v>0</v>
      </c>
      <c r="N45" s="260">
        <v>0</v>
      </c>
      <c r="O45" s="505">
        <v>0</v>
      </c>
      <c r="P45" s="505"/>
      <c r="Q45" s="505"/>
      <c r="R45" s="260">
        <v>523933.54</v>
      </c>
      <c r="S45" s="260">
        <v>523933.54</v>
      </c>
      <c r="T45" s="260">
        <v>-523933.54</v>
      </c>
      <c r="U45" s="262">
        <f>S45-S46-S47</f>
        <v>0</v>
      </c>
    </row>
    <row r="46" spans="2:21" ht="15" customHeight="1">
      <c r="B46" s="267" t="s">
        <v>691</v>
      </c>
      <c r="C46" s="508" t="s">
        <v>683</v>
      </c>
      <c r="D46" s="508"/>
      <c r="E46" s="508"/>
      <c r="F46" s="508"/>
      <c r="G46" s="268">
        <v>0</v>
      </c>
      <c r="H46" s="268">
        <v>0</v>
      </c>
      <c r="I46" s="509">
        <v>0</v>
      </c>
      <c r="J46" s="509"/>
      <c r="K46" s="268">
        <v>0</v>
      </c>
      <c r="L46" s="268">
        <v>0</v>
      </c>
      <c r="M46" s="268">
        <v>0</v>
      </c>
      <c r="N46" s="268">
        <v>0</v>
      </c>
      <c r="O46" s="509">
        <v>0</v>
      </c>
      <c r="P46" s="509"/>
      <c r="Q46" s="509"/>
      <c r="R46" s="268">
        <v>484512</v>
      </c>
      <c r="S46" s="268">
        <v>484512</v>
      </c>
      <c r="T46" s="268">
        <v>-484512</v>
      </c>
      <c r="U46" s="270">
        <f>S46-'Memória de Cálculo'!E846-'Memória de Cálculo'!E847</f>
        <v>0</v>
      </c>
    </row>
    <row r="47" spans="2:21" ht="15.75" customHeight="1">
      <c r="B47" s="306">
        <v>31911345</v>
      </c>
      <c r="C47" s="536" t="s">
        <v>1014</v>
      </c>
      <c r="D47" s="536"/>
      <c r="E47" s="536"/>
      <c r="F47" s="536"/>
      <c r="G47" s="307">
        <v>0</v>
      </c>
      <c r="H47" s="307">
        <v>0</v>
      </c>
      <c r="I47" s="537">
        <v>0</v>
      </c>
      <c r="J47" s="537"/>
      <c r="K47" s="307">
        <v>0</v>
      </c>
      <c r="L47" s="307">
        <v>0</v>
      </c>
      <c r="M47" s="307">
        <v>0</v>
      </c>
      <c r="N47" s="307">
        <v>0</v>
      </c>
      <c r="O47" s="537">
        <v>0</v>
      </c>
      <c r="P47" s="537"/>
      <c r="Q47" s="537"/>
      <c r="R47" s="307">
        <v>39421.54</v>
      </c>
      <c r="S47" s="307">
        <v>39421.54</v>
      </c>
      <c r="T47" s="307">
        <v>-39421.54</v>
      </c>
      <c r="U47" s="308">
        <f>S47-'Memória de Cálculo'!E866</f>
        <v>0</v>
      </c>
    </row>
    <row r="48" spans="2:21" ht="15" customHeight="1" hidden="1">
      <c r="B48" s="255" t="s">
        <v>978</v>
      </c>
      <c r="C48" s="502" t="s">
        <v>685</v>
      </c>
      <c r="D48" s="502"/>
      <c r="E48" s="502"/>
      <c r="F48" s="502"/>
      <c r="G48" s="256">
        <v>16264000</v>
      </c>
      <c r="H48" s="256">
        <v>0</v>
      </c>
      <c r="I48" s="503">
        <v>0</v>
      </c>
      <c r="J48" s="503"/>
      <c r="K48" s="256">
        <v>0</v>
      </c>
      <c r="L48" s="256">
        <v>16264000</v>
      </c>
      <c r="M48" s="256">
        <v>8030.18</v>
      </c>
      <c r="N48" s="256">
        <v>-233200.28</v>
      </c>
      <c r="O48" s="503">
        <v>-225170.1</v>
      </c>
      <c r="P48" s="503"/>
      <c r="Q48" s="503"/>
      <c r="R48" s="256">
        <v>624181.93</v>
      </c>
      <c r="S48" s="256">
        <v>399011.83</v>
      </c>
      <c r="T48" s="256">
        <v>15864988.17</v>
      </c>
      <c r="U48" s="310"/>
    </row>
    <row r="49" spans="2:21" ht="15" customHeight="1" hidden="1">
      <c r="B49" s="275" t="s">
        <v>979</v>
      </c>
      <c r="C49" s="512" t="s">
        <v>654</v>
      </c>
      <c r="D49" s="512"/>
      <c r="E49" s="512"/>
      <c r="F49" s="512"/>
      <c r="G49" s="276">
        <v>0</v>
      </c>
      <c r="H49" s="276">
        <v>0</v>
      </c>
      <c r="I49" s="513">
        <v>0</v>
      </c>
      <c r="J49" s="513"/>
      <c r="K49" s="276">
        <v>0</v>
      </c>
      <c r="L49" s="276">
        <v>0</v>
      </c>
      <c r="M49" s="276">
        <v>8030.18</v>
      </c>
      <c r="N49" s="276">
        <v>-233200.28</v>
      </c>
      <c r="O49" s="513">
        <v>-225170.1</v>
      </c>
      <c r="P49" s="513"/>
      <c r="Q49" s="513"/>
      <c r="R49" s="276">
        <v>624039.93</v>
      </c>
      <c r="S49" s="276">
        <v>398869.83</v>
      </c>
      <c r="T49" s="276">
        <v>-398869.83</v>
      </c>
      <c r="U49" s="322"/>
    </row>
    <row r="50" spans="2:21" ht="15" customHeight="1" hidden="1">
      <c r="B50" s="263" t="s">
        <v>1080</v>
      </c>
      <c r="C50" s="506" t="s">
        <v>1081</v>
      </c>
      <c r="D50" s="506"/>
      <c r="E50" s="506"/>
      <c r="F50" s="506"/>
      <c r="G50" s="264">
        <v>0</v>
      </c>
      <c r="H50" s="264">
        <v>0</v>
      </c>
      <c r="I50" s="507">
        <v>0</v>
      </c>
      <c r="J50" s="507"/>
      <c r="K50" s="264">
        <v>0</v>
      </c>
      <c r="L50" s="264">
        <v>0</v>
      </c>
      <c r="M50" s="264">
        <v>0</v>
      </c>
      <c r="N50" s="264">
        <v>0</v>
      </c>
      <c r="O50" s="507">
        <v>0</v>
      </c>
      <c r="P50" s="507"/>
      <c r="Q50" s="507"/>
      <c r="R50" s="264">
        <v>3872.7</v>
      </c>
      <c r="S50" s="264">
        <v>3872.7</v>
      </c>
      <c r="T50" s="264">
        <v>-3872.7</v>
      </c>
      <c r="U50" s="311"/>
    </row>
    <row r="51" spans="2:21" ht="15" customHeight="1" hidden="1">
      <c r="B51" s="263" t="s">
        <v>1082</v>
      </c>
      <c r="C51" s="506" t="s">
        <v>1083</v>
      </c>
      <c r="D51" s="506"/>
      <c r="E51" s="506"/>
      <c r="F51" s="506"/>
      <c r="G51" s="264">
        <v>0</v>
      </c>
      <c r="H51" s="264">
        <v>0</v>
      </c>
      <c r="I51" s="507">
        <v>0</v>
      </c>
      <c r="J51" s="507"/>
      <c r="K51" s="264">
        <v>0</v>
      </c>
      <c r="L51" s="264">
        <v>0</v>
      </c>
      <c r="M51" s="264">
        <v>0</v>
      </c>
      <c r="N51" s="264">
        <v>0</v>
      </c>
      <c r="O51" s="507">
        <v>0</v>
      </c>
      <c r="P51" s="507"/>
      <c r="Q51" s="507"/>
      <c r="R51" s="264">
        <v>3872.7</v>
      </c>
      <c r="S51" s="264">
        <v>3872.7</v>
      </c>
      <c r="T51" s="264">
        <v>-3872.7</v>
      </c>
      <c r="U51" s="311"/>
    </row>
    <row r="52" spans="2:21" ht="15" customHeight="1" hidden="1">
      <c r="B52" s="263" t="s">
        <v>1015</v>
      </c>
      <c r="C52" s="506" t="s">
        <v>688</v>
      </c>
      <c r="D52" s="506"/>
      <c r="E52" s="506"/>
      <c r="F52" s="506"/>
      <c r="G52" s="264">
        <v>0</v>
      </c>
      <c r="H52" s="264">
        <v>0</v>
      </c>
      <c r="I52" s="507">
        <v>0</v>
      </c>
      <c r="J52" s="507"/>
      <c r="K52" s="264">
        <v>0</v>
      </c>
      <c r="L52" s="264">
        <v>0</v>
      </c>
      <c r="M52" s="264">
        <v>0</v>
      </c>
      <c r="N52" s="264">
        <v>-5000</v>
      </c>
      <c r="O52" s="507">
        <v>-5000</v>
      </c>
      <c r="P52" s="507"/>
      <c r="Q52" s="507"/>
      <c r="R52" s="264">
        <v>5000</v>
      </c>
      <c r="S52" s="264">
        <v>0</v>
      </c>
      <c r="T52" s="264">
        <v>0</v>
      </c>
      <c r="U52" s="311"/>
    </row>
    <row r="53" spans="2:21" ht="15" customHeight="1" hidden="1">
      <c r="B53" s="263" t="s">
        <v>1016</v>
      </c>
      <c r="C53" s="506" t="s">
        <v>1017</v>
      </c>
      <c r="D53" s="506"/>
      <c r="E53" s="506"/>
      <c r="F53" s="506"/>
      <c r="G53" s="264">
        <v>0</v>
      </c>
      <c r="H53" s="264">
        <v>0</v>
      </c>
      <c r="I53" s="507">
        <v>0</v>
      </c>
      <c r="J53" s="507"/>
      <c r="K53" s="264">
        <v>0</v>
      </c>
      <c r="L53" s="264">
        <v>0</v>
      </c>
      <c r="M53" s="264">
        <v>0</v>
      </c>
      <c r="N53" s="264">
        <v>-5000</v>
      </c>
      <c r="O53" s="507">
        <v>-5000</v>
      </c>
      <c r="P53" s="507"/>
      <c r="Q53" s="507"/>
      <c r="R53" s="264">
        <v>5000</v>
      </c>
      <c r="S53" s="264">
        <v>0</v>
      </c>
      <c r="T53" s="264">
        <v>0</v>
      </c>
      <c r="U53" s="311"/>
    </row>
    <row r="54" spans="2:21" ht="15" customHeight="1" hidden="1">
      <c r="B54" s="263" t="s">
        <v>980</v>
      </c>
      <c r="C54" s="506" t="s">
        <v>692</v>
      </c>
      <c r="D54" s="506"/>
      <c r="E54" s="506"/>
      <c r="F54" s="506"/>
      <c r="G54" s="264">
        <v>0</v>
      </c>
      <c r="H54" s="264">
        <v>0</v>
      </c>
      <c r="I54" s="507">
        <v>0</v>
      </c>
      <c r="J54" s="507"/>
      <c r="K54" s="264">
        <v>0</v>
      </c>
      <c r="L54" s="264">
        <v>0</v>
      </c>
      <c r="M54" s="264">
        <v>-250</v>
      </c>
      <c r="N54" s="264">
        <v>-60581.1</v>
      </c>
      <c r="O54" s="507">
        <v>-60831.1</v>
      </c>
      <c r="P54" s="507"/>
      <c r="Q54" s="507"/>
      <c r="R54" s="264">
        <v>63031.1</v>
      </c>
      <c r="S54" s="264">
        <v>2200</v>
      </c>
      <c r="T54" s="264">
        <v>-2200</v>
      </c>
      <c r="U54" s="311"/>
    </row>
    <row r="55" spans="2:21" ht="15" customHeight="1" hidden="1">
      <c r="B55" s="263" t="s">
        <v>699</v>
      </c>
      <c r="C55" s="506" t="s">
        <v>700</v>
      </c>
      <c r="D55" s="506"/>
      <c r="E55" s="506"/>
      <c r="F55" s="506"/>
      <c r="G55" s="264">
        <v>0</v>
      </c>
      <c r="H55" s="264">
        <v>0</v>
      </c>
      <c r="I55" s="507">
        <v>0</v>
      </c>
      <c r="J55" s="507"/>
      <c r="K55" s="264">
        <v>0</v>
      </c>
      <c r="L55" s="264">
        <v>0</v>
      </c>
      <c r="M55" s="264">
        <v>0</v>
      </c>
      <c r="N55" s="264">
        <v>2626</v>
      </c>
      <c r="O55" s="507">
        <v>2626</v>
      </c>
      <c r="P55" s="507"/>
      <c r="Q55" s="507"/>
      <c r="R55" s="264">
        <v>574</v>
      </c>
      <c r="S55" s="264">
        <v>3200</v>
      </c>
      <c r="T55" s="264">
        <v>-3200</v>
      </c>
      <c r="U55" s="311"/>
    </row>
    <row r="56" spans="2:21" ht="15" customHeight="1" hidden="1">
      <c r="B56" s="263" t="s">
        <v>997</v>
      </c>
      <c r="C56" s="506" t="s">
        <v>998</v>
      </c>
      <c r="D56" s="506"/>
      <c r="E56" s="506"/>
      <c r="F56" s="506"/>
      <c r="G56" s="264">
        <v>0</v>
      </c>
      <c r="H56" s="264">
        <v>0</v>
      </c>
      <c r="I56" s="507">
        <v>0</v>
      </c>
      <c r="J56" s="507"/>
      <c r="K56" s="264">
        <v>0</v>
      </c>
      <c r="L56" s="264">
        <v>0</v>
      </c>
      <c r="M56" s="264">
        <v>0</v>
      </c>
      <c r="N56" s="264">
        <v>-1000</v>
      </c>
      <c r="O56" s="507">
        <v>-1000</v>
      </c>
      <c r="P56" s="507"/>
      <c r="Q56" s="507"/>
      <c r="R56" s="264">
        <v>0</v>
      </c>
      <c r="S56" s="264">
        <v>-1000</v>
      </c>
      <c r="T56" s="264">
        <v>1000</v>
      </c>
      <c r="U56" s="311"/>
    </row>
    <row r="57" spans="2:21" ht="15" customHeight="1" hidden="1">
      <c r="B57" s="263" t="s">
        <v>705</v>
      </c>
      <c r="C57" s="506" t="s">
        <v>706</v>
      </c>
      <c r="D57" s="506"/>
      <c r="E57" s="506"/>
      <c r="F57" s="506"/>
      <c r="G57" s="264">
        <v>0</v>
      </c>
      <c r="H57" s="264">
        <v>0</v>
      </c>
      <c r="I57" s="507">
        <v>0</v>
      </c>
      <c r="J57" s="507"/>
      <c r="K57" s="264">
        <v>0</v>
      </c>
      <c r="L57" s="264">
        <v>0</v>
      </c>
      <c r="M57" s="264">
        <v>-250</v>
      </c>
      <c r="N57" s="264">
        <v>-430</v>
      </c>
      <c r="O57" s="507">
        <v>-680</v>
      </c>
      <c r="P57" s="507"/>
      <c r="Q57" s="507"/>
      <c r="R57" s="264">
        <v>680</v>
      </c>
      <c r="S57" s="264">
        <v>0</v>
      </c>
      <c r="T57" s="264">
        <v>0</v>
      </c>
      <c r="U57" s="311"/>
    </row>
    <row r="58" spans="2:21" ht="15" customHeight="1" hidden="1">
      <c r="B58" s="263" t="s">
        <v>707</v>
      </c>
      <c r="C58" s="506" t="s">
        <v>708</v>
      </c>
      <c r="D58" s="506"/>
      <c r="E58" s="506"/>
      <c r="F58" s="506"/>
      <c r="G58" s="264">
        <v>0</v>
      </c>
      <c r="H58" s="264">
        <v>0</v>
      </c>
      <c r="I58" s="507">
        <v>0</v>
      </c>
      <c r="J58" s="507"/>
      <c r="K58" s="264">
        <v>0</v>
      </c>
      <c r="L58" s="264">
        <v>0</v>
      </c>
      <c r="M58" s="264">
        <v>0</v>
      </c>
      <c r="N58" s="264">
        <v>-55023.6</v>
      </c>
      <c r="O58" s="507">
        <v>-55023.6</v>
      </c>
      <c r="P58" s="507"/>
      <c r="Q58" s="507"/>
      <c r="R58" s="264">
        <v>55023.6</v>
      </c>
      <c r="S58" s="264">
        <v>0</v>
      </c>
      <c r="T58" s="264">
        <v>0</v>
      </c>
      <c r="U58" s="311"/>
    </row>
    <row r="59" spans="2:21" ht="15" customHeight="1" hidden="1">
      <c r="B59" s="263" t="s">
        <v>711</v>
      </c>
      <c r="C59" s="506" t="s">
        <v>712</v>
      </c>
      <c r="D59" s="506"/>
      <c r="E59" s="506"/>
      <c r="F59" s="506"/>
      <c r="G59" s="264">
        <v>0</v>
      </c>
      <c r="H59" s="264">
        <v>0</v>
      </c>
      <c r="I59" s="507">
        <v>0</v>
      </c>
      <c r="J59" s="507"/>
      <c r="K59" s="264">
        <v>0</v>
      </c>
      <c r="L59" s="264">
        <v>0</v>
      </c>
      <c r="M59" s="264">
        <v>0</v>
      </c>
      <c r="N59" s="264">
        <v>-1948.5</v>
      </c>
      <c r="O59" s="507">
        <v>-1948.5</v>
      </c>
      <c r="P59" s="507"/>
      <c r="Q59" s="507"/>
      <c r="R59" s="264">
        <v>1948.5</v>
      </c>
      <c r="S59" s="264">
        <v>0</v>
      </c>
      <c r="T59" s="264">
        <v>0</v>
      </c>
      <c r="U59" s="311"/>
    </row>
    <row r="60" spans="2:21" ht="15" customHeight="1" hidden="1">
      <c r="B60" s="263" t="s">
        <v>1093</v>
      </c>
      <c r="C60" s="506" t="s">
        <v>1094</v>
      </c>
      <c r="D60" s="506"/>
      <c r="E60" s="506"/>
      <c r="F60" s="506"/>
      <c r="G60" s="264">
        <v>0</v>
      </c>
      <c r="H60" s="264">
        <v>0</v>
      </c>
      <c r="I60" s="507">
        <v>0</v>
      </c>
      <c r="J60" s="507"/>
      <c r="K60" s="264">
        <v>0</v>
      </c>
      <c r="L60" s="264">
        <v>0</v>
      </c>
      <c r="M60" s="264">
        <v>0</v>
      </c>
      <c r="N60" s="264">
        <v>-4805</v>
      </c>
      <c r="O60" s="507">
        <v>-4805</v>
      </c>
      <c r="P60" s="507"/>
      <c r="Q60" s="507"/>
      <c r="R60" s="264">
        <v>4805</v>
      </c>
      <c r="S60" s="264">
        <v>0</v>
      </c>
      <c r="T60" s="264">
        <v>0</v>
      </c>
      <c r="U60" s="311"/>
    </row>
    <row r="61" spans="2:21" ht="15" customHeight="1" hidden="1">
      <c r="B61" s="263" t="s">
        <v>723</v>
      </c>
      <c r="C61" s="506" t="s">
        <v>724</v>
      </c>
      <c r="D61" s="506"/>
      <c r="E61" s="506"/>
      <c r="F61" s="506"/>
      <c r="G61" s="264">
        <v>0</v>
      </c>
      <c r="H61" s="264">
        <v>0</v>
      </c>
      <c r="I61" s="507">
        <v>0</v>
      </c>
      <c r="J61" s="507"/>
      <c r="K61" s="264">
        <v>0</v>
      </c>
      <c r="L61" s="264">
        <v>0</v>
      </c>
      <c r="M61" s="264">
        <v>0</v>
      </c>
      <c r="N61" s="264">
        <v>-14878.22</v>
      </c>
      <c r="O61" s="507">
        <v>-14878.22</v>
      </c>
      <c r="P61" s="507"/>
      <c r="Q61" s="507"/>
      <c r="R61" s="264">
        <v>14878.22</v>
      </c>
      <c r="S61" s="264">
        <v>0</v>
      </c>
      <c r="T61" s="264">
        <v>0</v>
      </c>
      <c r="U61" s="311"/>
    </row>
    <row r="62" spans="2:21" ht="15" customHeight="1" hidden="1">
      <c r="B62" s="263" t="s">
        <v>725</v>
      </c>
      <c r="C62" s="506" t="s">
        <v>726</v>
      </c>
      <c r="D62" s="506"/>
      <c r="E62" s="506"/>
      <c r="F62" s="506"/>
      <c r="G62" s="264">
        <v>0</v>
      </c>
      <c r="H62" s="264">
        <v>0</v>
      </c>
      <c r="I62" s="507">
        <v>0</v>
      </c>
      <c r="J62" s="507"/>
      <c r="K62" s="264">
        <v>0</v>
      </c>
      <c r="L62" s="264">
        <v>0</v>
      </c>
      <c r="M62" s="264">
        <v>0</v>
      </c>
      <c r="N62" s="264">
        <v>-14878.22</v>
      </c>
      <c r="O62" s="507">
        <v>-14878.22</v>
      </c>
      <c r="P62" s="507"/>
      <c r="Q62" s="507"/>
      <c r="R62" s="264">
        <v>14878.22</v>
      </c>
      <c r="S62" s="264">
        <v>0</v>
      </c>
      <c r="T62" s="264">
        <v>0</v>
      </c>
      <c r="U62" s="311"/>
    </row>
    <row r="63" spans="2:21" ht="15" customHeight="1" hidden="1">
      <c r="B63" s="263" t="s">
        <v>729</v>
      </c>
      <c r="C63" s="506" t="s">
        <v>730</v>
      </c>
      <c r="D63" s="506"/>
      <c r="E63" s="506"/>
      <c r="F63" s="506"/>
      <c r="G63" s="264">
        <v>0</v>
      </c>
      <c r="H63" s="264">
        <v>0</v>
      </c>
      <c r="I63" s="507">
        <v>0</v>
      </c>
      <c r="J63" s="507"/>
      <c r="K63" s="264">
        <v>0</v>
      </c>
      <c r="L63" s="264">
        <v>0</v>
      </c>
      <c r="M63" s="264">
        <v>5823.83</v>
      </c>
      <c r="N63" s="264">
        <v>-143571.93</v>
      </c>
      <c r="O63" s="507">
        <v>-137748.1</v>
      </c>
      <c r="P63" s="507"/>
      <c r="Q63" s="507"/>
      <c r="R63" s="264">
        <v>375778.72</v>
      </c>
      <c r="S63" s="264">
        <v>238030.62</v>
      </c>
      <c r="T63" s="264">
        <v>-238030.62</v>
      </c>
      <c r="U63" s="311"/>
    </row>
    <row r="64" spans="2:21" ht="15" customHeight="1" hidden="1">
      <c r="B64" s="263" t="s">
        <v>731</v>
      </c>
      <c r="C64" s="506" t="s">
        <v>732</v>
      </c>
      <c r="D64" s="506"/>
      <c r="E64" s="506"/>
      <c r="F64" s="506"/>
      <c r="G64" s="264">
        <v>0</v>
      </c>
      <c r="H64" s="264">
        <v>0</v>
      </c>
      <c r="I64" s="507">
        <v>0</v>
      </c>
      <c r="J64" s="507"/>
      <c r="K64" s="264">
        <v>0</v>
      </c>
      <c r="L64" s="264">
        <v>0</v>
      </c>
      <c r="M64" s="264">
        <v>0</v>
      </c>
      <c r="N64" s="264">
        <v>-75393.83</v>
      </c>
      <c r="O64" s="507">
        <v>-75393.83</v>
      </c>
      <c r="P64" s="507"/>
      <c r="Q64" s="507"/>
      <c r="R64" s="264">
        <v>75393.83</v>
      </c>
      <c r="S64" s="264">
        <v>0</v>
      </c>
      <c r="T64" s="264">
        <v>0</v>
      </c>
      <c r="U64" s="311"/>
    </row>
    <row r="65" spans="2:21" ht="15" customHeight="1" hidden="1">
      <c r="B65" s="263" t="s">
        <v>983</v>
      </c>
      <c r="C65" s="506" t="s">
        <v>984</v>
      </c>
      <c r="D65" s="506"/>
      <c r="E65" s="506"/>
      <c r="F65" s="506"/>
      <c r="G65" s="264">
        <v>0</v>
      </c>
      <c r="H65" s="264">
        <v>0</v>
      </c>
      <c r="I65" s="507">
        <v>0</v>
      </c>
      <c r="J65" s="507"/>
      <c r="K65" s="264">
        <v>0</v>
      </c>
      <c r="L65" s="264">
        <v>0</v>
      </c>
      <c r="M65" s="264">
        <v>18031.49</v>
      </c>
      <c r="N65" s="264">
        <v>-18031.49</v>
      </c>
      <c r="O65" s="507">
        <v>0</v>
      </c>
      <c r="P65" s="507"/>
      <c r="Q65" s="507"/>
      <c r="R65" s="264">
        <v>0</v>
      </c>
      <c r="S65" s="264">
        <v>0</v>
      </c>
      <c r="T65" s="264">
        <v>0</v>
      </c>
      <c r="U65" s="311"/>
    </row>
    <row r="66" spans="2:21" ht="15" customHeight="1" hidden="1">
      <c r="B66" s="263" t="s">
        <v>733</v>
      </c>
      <c r="C66" s="506" t="s">
        <v>734</v>
      </c>
      <c r="D66" s="506"/>
      <c r="E66" s="506"/>
      <c r="F66" s="506"/>
      <c r="G66" s="264">
        <v>0</v>
      </c>
      <c r="H66" s="264">
        <v>0</v>
      </c>
      <c r="I66" s="507">
        <v>0</v>
      </c>
      <c r="J66" s="507"/>
      <c r="K66" s="264">
        <v>0</v>
      </c>
      <c r="L66" s="264">
        <v>0</v>
      </c>
      <c r="M66" s="264">
        <v>0</v>
      </c>
      <c r="N66" s="264">
        <v>-7590.02</v>
      </c>
      <c r="O66" s="507">
        <v>-7590.02</v>
      </c>
      <c r="P66" s="507"/>
      <c r="Q66" s="507"/>
      <c r="R66" s="264">
        <v>7590.02</v>
      </c>
      <c r="S66" s="264">
        <v>0</v>
      </c>
      <c r="T66" s="264">
        <v>0</v>
      </c>
      <c r="U66" s="311"/>
    </row>
    <row r="67" spans="2:21" ht="15" customHeight="1" hidden="1">
      <c r="B67" s="263" t="s">
        <v>985</v>
      </c>
      <c r="C67" s="506" t="s">
        <v>986</v>
      </c>
      <c r="D67" s="506"/>
      <c r="E67" s="506"/>
      <c r="F67" s="506"/>
      <c r="G67" s="264">
        <v>0</v>
      </c>
      <c r="H67" s="264">
        <v>0</v>
      </c>
      <c r="I67" s="507">
        <v>0</v>
      </c>
      <c r="J67" s="507"/>
      <c r="K67" s="264">
        <v>0</v>
      </c>
      <c r="L67" s="264">
        <v>0</v>
      </c>
      <c r="M67" s="264">
        <v>0</v>
      </c>
      <c r="N67" s="264">
        <v>0</v>
      </c>
      <c r="O67" s="507">
        <v>0</v>
      </c>
      <c r="P67" s="507"/>
      <c r="Q67" s="507"/>
      <c r="R67" s="264">
        <v>238030.62</v>
      </c>
      <c r="S67" s="264">
        <v>238030.62</v>
      </c>
      <c r="T67" s="264">
        <v>-238030.62</v>
      </c>
      <c r="U67" s="311"/>
    </row>
    <row r="68" spans="2:21" ht="15" customHeight="1" hidden="1">
      <c r="B68" s="263" t="s">
        <v>1034</v>
      </c>
      <c r="C68" s="506" t="s">
        <v>1035</v>
      </c>
      <c r="D68" s="506"/>
      <c r="E68" s="506"/>
      <c r="F68" s="506"/>
      <c r="G68" s="264">
        <v>0</v>
      </c>
      <c r="H68" s="264">
        <v>0</v>
      </c>
      <c r="I68" s="507">
        <v>0</v>
      </c>
      <c r="J68" s="507"/>
      <c r="K68" s="264">
        <v>0</v>
      </c>
      <c r="L68" s="264">
        <v>0</v>
      </c>
      <c r="M68" s="264">
        <v>-12207.66</v>
      </c>
      <c r="N68" s="264">
        <v>0</v>
      </c>
      <c r="O68" s="507">
        <v>-12207.66</v>
      </c>
      <c r="P68" s="507"/>
      <c r="Q68" s="507"/>
      <c r="R68" s="264">
        <v>12207.66</v>
      </c>
      <c r="S68" s="264">
        <v>0</v>
      </c>
      <c r="T68" s="264">
        <v>0</v>
      </c>
      <c r="U68" s="311"/>
    </row>
    <row r="69" spans="2:21" ht="15" customHeight="1" hidden="1">
      <c r="B69" s="263" t="s">
        <v>735</v>
      </c>
      <c r="C69" s="506" t="s">
        <v>736</v>
      </c>
      <c r="D69" s="506"/>
      <c r="E69" s="506"/>
      <c r="F69" s="506"/>
      <c r="G69" s="264">
        <v>0</v>
      </c>
      <c r="H69" s="264">
        <v>0</v>
      </c>
      <c r="I69" s="507">
        <v>0</v>
      </c>
      <c r="J69" s="507"/>
      <c r="K69" s="264">
        <v>0</v>
      </c>
      <c r="L69" s="264">
        <v>0</v>
      </c>
      <c r="M69" s="264">
        <v>0</v>
      </c>
      <c r="N69" s="264">
        <v>-42556.59</v>
      </c>
      <c r="O69" s="507">
        <v>-42556.59</v>
      </c>
      <c r="P69" s="507"/>
      <c r="Q69" s="507"/>
      <c r="R69" s="264">
        <v>42556.59</v>
      </c>
      <c r="S69" s="264">
        <v>0</v>
      </c>
      <c r="T69" s="264">
        <v>0</v>
      </c>
      <c r="U69" s="311"/>
    </row>
    <row r="70" spans="2:21" ht="15" customHeight="1" hidden="1">
      <c r="B70" s="263" t="s">
        <v>737</v>
      </c>
      <c r="C70" s="506" t="s">
        <v>738</v>
      </c>
      <c r="D70" s="506"/>
      <c r="E70" s="506"/>
      <c r="F70" s="506"/>
      <c r="G70" s="264">
        <v>0</v>
      </c>
      <c r="H70" s="264">
        <v>0</v>
      </c>
      <c r="I70" s="507">
        <v>0</v>
      </c>
      <c r="J70" s="507"/>
      <c r="K70" s="264">
        <v>0</v>
      </c>
      <c r="L70" s="264">
        <v>0</v>
      </c>
      <c r="M70" s="264">
        <v>-2144.63</v>
      </c>
      <c r="N70" s="264">
        <v>49950.36</v>
      </c>
      <c r="O70" s="507">
        <v>47805.73</v>
      </c>
      <c r="P70" s="507"/>
      <c r="Q70" s="507"/>
      <c r="R70" s="264">
        <v>89552.93</v>
      </c>
      <c r="S70" s="264">
        <v>137358.66</v>
      </c>
      <c r="T70" s="264">
        <v>-137358.66</v>
      </c>
      <c r="U70" s="311"/>
    </row>
    <row r="71" spans="2:21" ht="15" customHeight="1" hidden="1">
      <c r="B71" s="263" t="s">
        <v>739</v>
      </c>
      <c r="C71" s="506" t="s">
        <v>740</v>
      </c>
      <c r="D71" s="506"/>
      <c r="E71" s="506"/>
      <c r="F71" s="506"/>
      <c r="G71" s="264">
        <v>0</v>
      </c>
      <c r="H71" s="264">
        <v>0</v>
      </c>
      <c r="I71" s="507">
        <v>0</v>
      </c>
      <c r="J71" s="507"/>
      <c r="K71" s="264">
        <v>0</v>
      </c>
      <c r="L71" s="264">
        <v>0</v>
      </c>
      <c r="M71" s="264">
        <v>0</v>
      </c>
      <c r="N71" s="264">
        <v>2304.3</v>
      </c>
      <c r="O71" s="507">
        <v>2304.3</v>
      </c>
      <c r="P71" s="507"/>
      <c r="Q71" s="507"/>
      <c r="R71" s="264">
        <v>1059.36</v>
      </c>
      <c r="S71" s="264">
        <v>3363.66</v>
      </c>
      <c r="T71" s="264">
        <v>-3363.66</v>
      </c>
      <c r="U71" s="311"/>
    </row>
    <row r="72" spans="2:21" ht="15" customHeight="1" hidden="1">
      <c r="B72" s="263" t="s">
        <v>743</v>
      </c>
      <c r="C72" s="506" t="s">
        <v>744</v>
      </c>
      <c r="D72" s="506"/>
      <c r="E72" s="506"/>
      <c r="F72" s="506"/>
      <c r="G72" s="264">
        <v>0</v>
      </c>
      <c r="H72" s="264">
        <v>0</v>
      </c>
      <c r="I72" s="507">
        <v>0</v>
      </c>
      <c r="J72" s="507"/>
      <c r="K72" s="264">
        <v>0</v>
      </c>
      <c r="L72" s="264">
        <v>0</v>
      </c>
      <c r="M72" s="264">
        <v>0</v>
      </c>
      <c r="N72" s="264">
        <v>-8085.79</v>
      </c>
      <c r="O72" s="507">
        <v>-8085.79</v>
      </c>
      <c r="P72" s="507"/>
      <c r="Q72" s="507"/>
      <c r="R72" s="264">
        <v>8085.79</v>
      </c>
      <c r="S72" s="264">
        <v>0</v>
      </c>
      <c r="T72" s="264">
        <v>0</v>
      </c>
      <c r="U72" s="311"/>
    </row>
    <row r="73" spans="2:21" ht="15" customHeight="1" hidden="1">
      <c r="B73" s="263" t="s">
        <v>749</v>
      </c>
      <c r="C73" s="506" t="s">
        <v>750</v>
      </c>
      <c r="D73" s="506"/>
      <c r="E73" s="506"/>
      <c r="F73" s="506"/>
      <c r="G73" s="264">
        <v>0</v>
      </c>
      <c r="H73" s="264">
        <v>0</v>
      </c>
      <c r="I73" s="507">
        <v>0</v>
      </c>
      <c r="J73" s="507"/>
      <c r="K73" s="264">
        <v>0</v>
      </c>
      <c r="L73" s="264">
        <v>0</v>
      </c>
      <c r="M73" s="264">
        <v>0</v>
      </c>
      <c r="N73" s="264">
        <v>-753.6</v>
      </c>
      <c r="O73" s="507">
        <v>-753.6</v>
      </c>
      <c r="P73" s="507"/>
      <c r="Q73" s="507"/>
      <c r="R73" s="264">
        <v>753.6</v>
      </c>
      <c r="S73" s="264">
        <v>0</v>
      </c>
      <c r="T73" s="264">
        <v>0</v>
      </c>
      <c r="U73" s="311"/>
    </row>
    <row r="74" spans="2:21" ht="15" customHeight="1" hidden="1">
      <c r="B74" s="263" t="s">
        <v>987</v>
      </c>
      <c r="C74" s="506" t="s">
        <v>726</v>
      </c>
      <c r="D74" s="506"/>
      <c r="E74" s="506"/>
      <c r="F74" s="506"/>
      <c r="G74" s="264">
        <v>0</v>
      </c>
      <c r="H74" s="264">
        <v>0</v>
      </c>
      <c r="I74" s="507">
        <v>0</v>
      </c>
      <c r="J74" s="507"/>
      <c r="K74" s="264">
        <v>0</v>
      </c>
      <c r="L74" s="264">
        <v>0</v>
      </c>
      <c r="M74" s="264">
        <v>2000</v>
      </c>
      <c r="N74" s="264">
        <v>-57596.82</v>
      </c>
      <c r="O74" s="507">
        <v>-55596.82</v>
      </c>
      <c r="P74" s="507"/>
      <c r="Q74" s="507"/>
      <c r="R74" s="264">
        <v>55596.82</v>
      </c>
      <c r="S74" s="264">
        <v>0</v>
      </c>
      <c r="T74" s="264">
        <v>0</v>
      </c>
      <c r="U74" s="311"/>
    </row>
    <row r="75" spans="2:21" ht="15" customHeight="1" hidden="1">
      <c r="B75" s="263" t="s">
        <v>1003</v>
      </c>
      <c r="C75" s="506" t="s">
        <v>1004</v>
      </c>
      <c r="D75" s="506"/>
      <c r="E75" s="506"/>
      <c r="F75" s="506"/>
      <c r="G75" s="264">
        <v>0</v>
      </c>
      <c r="H75" s="264">
        <v>0</v>
      </c>
      <c r="I75" s="507">
        <v>0</v>
      </c>
      <c r="J75" s="507"/>
      <c r="K75" s="264">
        <v>0</v>
      </c>
      <c r="L75" s="264">
        <v>0</v>
      </c>
      <c r="M75" s="264">
        <v>0</v>
      </c>
      <c r="N75" s="264">
        <v>130745</v>
      </c>
      <c r="O75" s="507">
        <v>130745</v>
      </c>
      <c r="P75" s="507"/>
      <c r="Q75" s="507"/>
      <c r="R75" s="264">
        <v>0</v>
      </c>
      <c r="S75" s="264">
        <v>130745</v>
      </c>
      <c r="T75" s="264">
        <v>-130745</v>
      </c>
      <c r="U75" s="311"/>
    </row>
    <row r="76" spans="2:21" ht="15" customHeight="1" hidden="1">
      <c r="B76" s="263" t="s">
        <v>753</v>
      </c>
      <c r="C76" s="506" t="s">
        <v>754</v>
      </c>
      <c r="D76" s="506"/>
      <c r="E76" s="506"/>
      <c r="F76" s="506"/>
      <c r="G76" s="264">
        <v>0</v>
      </c>
      <c r="H76" s="264">
        <v>0</v>
      </c>
      <c r="I76" s="507">
        <v>0</v>
      </c>
      <c r="J76" s="507"/>
      <c r="K76" s="264">
        <v>0</v>
      </c>
      <c r="L76" s="264">
        <v>0</v>
      </c>
      <c r="M76" s="264">
        <v>0</v>
      </c>
      <c r="N76" s="264">
        <v>-1600</v>
      </c>
      <c r="O76" s="507">
        <v>-1600</v>
      </c>
      <c r="P76" s="507"/>
      <c r="Q76" s="507"/>
      <c r="R76" s="264">
        <v>1600</v>
      </c>
      <c r="S76" s="264">
        <v>0</v>
      </c>
      <c r="T76" s="264">
        <v>0</v>
      </c>
      <c r="U76" s="311"/>
    </row>
    <row r="77" spans="2:21" ht="15" customHeight="1" hidden="1">
      <c r="B77" s="263" t="s">
        <v>755</v>
      </c>
      <c r="C77" s="506" t="s">
        <v>756</v>
      </c>
      <c r="D77" s="506"/>
      <c r="E77" s="506"/>
      <c r="F77" s="506"/>
      <c r="G77" s="264">
        <v>0</v>
      </c>
      <c r="H77" s="264">
        <v>0</v>
      </c>
      <c r="I77" s="507">
        <v>0</v>
      </c>
      <c r="J77" s="507"/>
      <c r="K77" s="264">
        <v>0</v>
      </c>
      <c r="L77" s="264">
        <v>0</v>
      </c>
      <c r="M77" s="264">
        <v>0</v>
      </c>
      <c r="N77" s="264">
        <v>1500</v>
      </c>
      <c r="O77" s="507">
        <v>1500</v>
      </c>
      <c r="P77" s="507"/>
      <c r="Q77" s="507"/>
      <c r="R77" s="264">
        <v>0</v>
      </c>
      <c r="S77" s="264">
        <v>1500</v>
      </c>
      <c r="T77" s="264">
        <v>-1500</v>
      </c>
      <c r="U77" s="311"/>
    </row>
    <row r="78" spans="2:21" ht="15" customHeight="1" hidden="1">
      <c r="B78" s="263" t="s">
        <v>761</v>
      </c>
      <c r="C78" s="506" t="s">
        <v>762</v>
      </c>
      <c r="D78" s="506"/>
      <c r="E78" s="506"/>
      <c r="F78" s="506"/>
      <c r="G78" s="264">
        <v>0</v>
      </c>
      <c r="H78" s="264">
        <v>0</v>
      </c>
      <c r="I78" s="507">
        <v>0</v>
      </c>
      <c r="J78" s="507"/>
      <c r="K78" s="264">
        <v>0</v>
      </c>
      <c r="L78" s="264">
        <v>0</v>
      </c>
      <c r="M78" s="264">
        <v>-424.68</v>
      </c>
      <c r="N78" s="264">
        <v>-984.71</v>
      </c>
      <c r="O78" s="507">
        <v>-1409.39</v>
      </c>
      <c r="P78" s="507"/>
      <c r="Q78" s="507"/>
      <c r="R78" s="264">
        <v>1409.39</v>
      </c>
      <c r="S78" s="264">
        <v>0</v>
      </c>
      <c r="T78" s="264">
        <v>0</v>
      </c>
      <c r="U78" s="311"/>
    </row>
    <row r="79" spans="2:21" ht="15" customHeight="1" hidden="1">
      <c r="B79" s="263" t="s">
        <v>765</v>
      </c>
      <c r="C79" s="506" t="s">
        <v>766</v>
      </c>
      <c r="D79" s="506"/>
      <c r="E79" s="506"/>
      <c r="F79" s="506"/>
      <c r="G79" s="264">
        <v>0</v>
      </c>
      <c r="H79" s="264">
        <v>0</v>
      </c>
      <c r="I79" s="507">
        <v>0</v>
      </c>
      <c r="J79" s="507"/>
      <c r="K79" s="264">
        <v>0</v>
      </c>
      <c r="L79" s="264">
        <v>0</v>
      </c>
      <c r="M79" s="264">
        <v>-3749.35</v>
      </c>
      <c r="N79" s="264">
        <v>0</v>
      </c>
      <c r="O79" s="507">
        <v>-3749.35</v>
      </c>
      <c r="P79" s="507"/>
      <c r="Q79" s="507"/>
      <c r="R79" s="264">
        <v>3749.35</v>
      </c>
      <c r="S79" s="264">
        <v>0</v>
      </c>
      <c r="T79" s="264">
        <v>0</v>
      </c>
      <c r="U79" s="311"/>
    </row>
    <row r="80" spans="2:21" ht="15" customHeight="1" hidden="1">
      <c r="B80" s="263" t="s">
        <v>1038</v>
      </c>
      <c r="C80" s="506" t="s">
        <v>1039</v>
      </c>
      <c r="D80" s="506"/>
      <c r="E80" s="506"/>
      <c r="F80" s="506"/>
      <c r="G80" s="264">
        <v>0</v>
      </c>
      <c r="H80" s="264">
        <v>0</v>
      </c>
      <c r="I80" s="507">
        <v>0</v>
      </c>
      <c r="J80" s="507"/>
      <c r="K80" s="264">
        <v>0</v>
      </c>
      <c r="L80" s="264">
        <v>0</v>
      </c>
      <c r="M80" s="264">
        <v>0</v>
      </c>
      <c r="N80" s="264">
        <v>-5800</v>
      </c>
      <c r="O80" s="507">
        <v>-5800</v>
      </c>
      <c r="P80" s="507"/>
      <c r="Q80" s="507"/>
      <c r="R80" s="264">
        <v>5800</v>
      </c>
      <c r="S80" s="264">
        <v>0</v>
      </c>
      <c r="T80" s="264">
        <v>0</v>
      </c>
      <c r="U80" s="311"/>
    </row>
    <row r="81" spans="2:21" ht="15" customHeight="1" hidden="1">
      <c r="B81" s="263" t="s">
        <v>767</v>
      </c>
      <c r="C81" s="506" t="s">
        <v>768</v>
      </c>
      <c r="D81" s="506"/>
      <c r="E81" s="506"/>
      <c r="F81" s="506"/>
      <c r="G81" s="264">
        <v>0</v>
      </c>
      <c r="H81" s="264">
        <v>0</v>
      </c>
      <c r="I81" s="507">
        <v>0</v>
      </c>
      <c r="J81" s="507"/>
      <c r="K81" s="264">
        <v>0</v>
      </c>
      <c r="L81" s="264">
        <v>0</v>
      </c>
      <c r="M81" s="264">
        <v>0</v>
      </c>
      <c r="N81" s="264">
        <v>-8430.46</v>
      </c>
      <c r="O81" s="507">
        <v>-8430.46</v>
      </c>
      <c r="P81" s="507"/>
      <c r="Q81" s="507"/>
      <c r="R81" s="264">
        <v>8430.46</v>
      </c>
      <c r="S81" s="264">
        <v>0</v>
      </c>
      <c r="T81" s="264">
        <v>0</v>
      </c>
      <c r="U81" s="311"/>
    </row>
    <row r="82" spans="2:21" ht="15" customHeight="1" hidden="1">
      <c r="B82" s="263" t="s">
        <v>769</v>
      </c>
      <c r="C82" s="506" t="s">
        <v>770</v>
      </c>
      <c r="D82" s="506"/>
      <c r="E82" s="506"/>
      <c r="F82" s="506"/>
      <c r="G82" s="264">
        <v>0</v>
      </c>
      <c r="H82" s="264">
        <v>0</v>
      </c>
      <c r="I82" s="507">
        <v>0</v>
      </c>
      <c r="J82" s="507"/>
      <c r="K82" s="264">
        <v>0</v>
      </c>
      <c r="L82" s="264">
        <v>0</v>
      </c>
      <c r="M82" s="264">
        <v>0</v>
      </c>
      <c r="N82" s="264">
        <v>-1111.86</v>
      </c>
      <c r="O82" s="507">
        <v>-1111.86</v>
      </c>
      <c r="P82" s="507"/>
      <c r="Q82" s="507"/>
      <c r="R82" s="264">
        <v>1111.86</v>
      </c>
      <c r="S82" s="264">
        <v>0</v>
      </c>
      <c r="T82" s="264">
        <v>0</v>
      </c>
      <c r="U82" s="311"/>
    </row>
    <row r="83" spans="2:21" ht="15" customHeight="1" hidden="1">
      <c r="B83" s="263" t="s">
        <v>1018</v>
      </c>
      <c r="C83" s="506" t="s">
        <v>1019</v>
      </c>
      <c r="D83" s="506"/>
      <c r="E83" s="506"/>
      <c r="F83" s="506"/>
      <c r="G83" s="264">
        <v>0</v>
      </c>
      <c r="H83" s="264">
        <v>0</v>
      </c>
      <c r="I83" s="507">
        <v>0</v>
      </c>
      <c r="J83" s="507"/>
      <c r="K83" s="264">
        <v>0</v>
      </c>
      <c r="L83" s="264">
        <v>0</v>
      </c>
      <c r="M83" s="264">
        <v>29.4</v>
      </c>
      <c r="N83" s="264">
        <v>-1985.7</v>
      </c>
      <c r="O83" s="507">
        <v>-1956.3</v>
      </c>
      <c r="P83" s="507"/>
      <c r="Q83" s="507"/>
      <c r="R83" s="264">
        <v>1956.3</v>
      </c>
      <c r="S83" s="264">
        <v>0</v>
      </c>
      <c r="T83" s="264">
        <v>0</v>
      </c>
      <c r="U83" s="311"/>
    </row>
    <row r="84" spans="2:21" ht="15" customHeight="1" hidden="1">
      <c r="B84" s="263" t="s">
        <v>773</v>
      </c>
      <c r="C84" s="506" t="s">
        <v>774</v>
      </c>
      <c r="D84" s="506"/>
      <c r="E84" s="506"/>
      <c r="F84" s="506"/>
      <c r="G84" s="264">
        <v>0</v>
      </c>
      <c r="H84" s="264">
        <v>0</v>
      </c>
      <c r="I84" s="507">
        <v>0</v>
      </c>
      <c r="J84" s="507"/>
      <c r="K84" s="264">
        <v>0</v>
      </c>
      <c r="L84" s="264">
        <v>0</v>
      </c>
      <c r="M84" s="264">
        <v>0</v>
      </c>
      <c r="N84" s="264">
        <v>1750</v>
      </c>
      <c r="O84" s="507">
        <v>1750</v>
      </c>
      <c r="P84" s="507"/>
      <c r="Q84" s="507"/>
      <c r="R84" s="264">
        <v>0</v>
      </c>
      <c r="S84" s="264">
        <v>1750</v>
      </c>
      <c r="T84" s="264">
        <v>-1750</v>
      </c>
      <c r="U84" s="311"/>
    </row>
    <row r="85" spans="2:21" ht="15" customHeight="1" hidden="1">
      <c r="B85" s="263" t="s">
        <v>775</v>
      </c>
      <c r="C85" s="506" t="s">
        <v>776</v>
      </c>
      <c r="D85" s="506"/>
      <c r="E85" s="506"/>
      <c r="F85" s="506"/>
      <c r="G85" s="264">
        <v>0</v>
      </c>
      <c r="H85" s="264">
        <v>0</v>
      </c>
      <c r="I85" s="507">
        <v>0</v>
      </c>
      <c r="J85" s="507"/>
      <c r="K85" s="264">
        <v>0</v>
      </c>
      <c r="L85" s="264">
        <v>0</v>
      </c>
      <c r="M85" s="264">
        <v>4600.98</v>
      </c>
      <c r="N85" s="264">
        <v>-57657.95</v>
      </c>
      <c r="O85" s="507">
        <v>-53056.97</v>
      </c>
      <c r="P85" s="507"/>
      <c r="Q85" s="507"/>
      <c r="R85" s="264">
        <v>58887.47</v>
      </c>
      <c r="S85" s="264">
        <v>5830.5</v>
      </c>
      <c r="T85" s="264">
        <v>-5830.5</v>
      </c>
      <c r="U85" s="311"/>
    </row>
    <row r="86" spans="2:21" ht="15" customHeight="1" hidden="1">
      <c r="B86" s="263" t="s">
        <v>988</v>
      </c>
      <c r="C86" s="506" t="s">
        <v>752</v>
      </c>
      <c r="D86" s="506"/>
      <c r="E86" s="506"/>
      <c r="F86" s="506"/>
      <c r="G86" s="264">
        <v>0</v>
      </c>
      <c r="H86" s="264">
        <v>0</v>
      </c>
      <c r="I86" s="507">
        <v>0</v>
      </c>
      <c r="J86" s="507"/>
      <c r="K86" s="264">
        <v>0</v>
      </c>
      <c r="L86" s="264">
        <v>0</v>
      </c>
      <c r="M86" s="264">
        <v>5830.5</v>
      </c>
      <c r="N86" s="264">
        <v>-1750</v>
      </c>
      <c r="O86" s="507">
        <v>4080.5</v>
      </c>
      <c r="P86" s="507"/>
      <c r="Q86" s="507"/>
      <c r="R86" s="264">
        <v>1750</v>
      </c>
      <c r="S86" s="264">
        <v>5830.5</v>
      </c>
      <c r="T86" s="264">
        <v>-5830.5</v>
      </c>
      <c r="U86" s="311"/>
    </row>
    <row r="87" spans="2:21" ht="15" customHeight="1" hidden="1">
      <c r="B87" s="263" t="s">
        <v>777</v>
      </c>
      <c r="C87" s="506" t="s">
        <v>760</v>
      </c>
      <c r="D87" s="506"/>
      <c r="E87" s="506"/>
      <c r="F87" s="506"/>
      <c r="G87" s="264">
        <v>0</v>
      </c>
      <c r="H87" s="264">
        <v>0</v>
      </c>
      <c r="I87" s="507">
        <v>0</v>
      </c>
      <c r="J87" s="507"/>
      <c r="K87" s="264">
        <v>0</v>
      </c>
      <c r="L87" s="264">
        <v>0</v>
      </c>
      <c r="M87" s="264">
        <v>-1229.52</v>
      </c>
      <c r="N87" s="264">
        <v>-55907.95</v>
      </c>
      <c r="O87" s="507">
        <v>-57137.47</v>
      </c>
      <c r="P87" s="507"/>
      <c r="Q87" s="507"/>
      <c r="R87" s="264">
        <v>57137.47</v>
      </c>
      <c r="S87" s="264">
        <v>0</v>
      </c>
      <c r="T87" s="264">
        <v>0</v>
      </c>
      <c r="U87" s="311"/>
    </row>
    <row r="88" spans="2:21" ht="15" customHeight="1" hidden="1">
      <c r="B88" s="263" t="s">
        <v>778</v>
      </c>
      <c r="C88" s="506" t="s">
        <v>779</v>
      </c>
      <c r="D88" s="506"/>
      <c r="E88" s="506"/>
      <c r="F88" s="506"/>
      <c r="G88" s="264">
        <v>0</v>
      </c>
      <c r="H88" s="264">
        <v>0</v>
      </c>
      <c r="I88" s="507">
        <v>0</v>
      </c>
      <c r="J88" s="507"/>
      <c r="K88" s="264">
        <v>0</v>
      </c>
      <c r="L88" s="264">
        <v>0</v>
      </c>
      <c r="M88" s="264">
        <v>0</v>
      </c>
      <c r="N88" s="264">
        <v>0</v>
      </c>
      <c r="O88" s="507">
        <v>0</v>
      </c>
      <c r="P88" s="507"/>
      <c r="Q88" s="507"/>
      <c r="R88" s="264">
        <v>109</v>
      </c>
      <c r="S88" s="264">
        <v>109</v>
      </c>
      <c r="T88" s="264">
        <v>-109</v>
      </c>
      <c r="U88" s="311"/>
    </row>
    <row r="89" spans="2:21" ht="15" customHeight="1" hidden="1">
      <c r="B89" s="263" t="s">
        <v>780</v>
      </c>
      <c r="C89" s="506" t="s">
        <v>781</v>
      </c>
      <c r="D89" s="506"/>
      <c r="E89" s="506"/>
      <c r="F89" s="506"/>
      <c r="G89" s="264">
        <v>0</v>
      </c>
      <c r="H89" s="264">
        <v>0</v>
      </c>
      <c r="I89" s="507">
        <v>0</v>
      </c>
      <c r="J89" s="507"/>
      <c r="K89" s="264">
        <v>0</v>
      </c>
      <c r="L89" s="264">
        <v>0</v>
      </c>
      <c r="M89" s="264">
        <v>0</v>
      </c>
      <c r="N89" s="264">
        <v>0</v>
      </c>
      <c r="O89" s="507">
        <v>0</v>
      </c>
      <c r="P89" s="507"/>
      <c r="Q89" s="507"/>
      <c r="R89" s="264">
        <v>109</v>
      </c>
      <c r="S89" s="264">
        <v>109</v>
      </c>
      <c r="T89" s="264">
        <v>-109</v>
      </c>
      <c r="U89" s="311"/>
    </row>
    <row r="90" spans="2:21" ht="15" customHeight="1" hidden="1">
      <c r="B90" s="263" t="s">
        <v>991</v>
      </c>
      <c r="C90" s="506" t="s">
        <v>992</v>
      </c>
      <c r="D90" s="506"/>
      <c r="E90" s="506"/>
      <c r="F90" s="506"/>
      <c r="G90" s="264">
        <v>0</v>
      </c>
      <c r="H90" s="264">
        <v>0</v>
      </c>
      <c r="I90" s="507">
        <v>0</v>
      </c>
      <c r="J90" s="507"/>
      <c r="K90" s="264">
        <v>0</v>
      </c>
      <c r="L90" s="264">
        <v>0</v>
      </c>
      <c r="M90" s="264">
        <v>0</v>
      </c>
      <c r="N90" s="264">
        <v>0</v>
      </c>
      <c r="O90" s="507">
        <v>0</v>
      </c>
      <c r="P90" s="507"/>
      <c r="Q90" s="507"/>
      <c r="R90" s="264">
        <v>2218.35</v>
      </c>
      <c r="S90" s="264">
        <v>2218.35</v>
      </c>
      <c r="T90" s="264">
        <v>-2218.35</v>
      </c>
      <c r="U90" s="311"/>
    </row>
    <row r="91" spans="2:21" ht="15" customHeight="1" hidden="1">
      <c r="B91" s="263" t="s">
        <v>993</v>
      </c>
      <c r="C91" s="506" t="s">
        <v>789</v>
      </c>
      <c r="D91" s="506"/>
      <c r="E91" s="506"/>
      <c r="F91" s="506"/>
      <c r="G91" s="264">
        <v>0</v>
      </c>
      <c r="H91" s="264">
        <v>0</v>
      </c>
      <c r="I91" s="507">
        <v>0</v>
      </c>
      <c r="J91" s="507"/>
      <c r="K91" s="264">
        <v>0</v>
      </c>
      <c r="L91" s="264">
        <v>0</v>
      </c>
      <c r="M91" s="264">
        <v>0</v>
      </c>
      <c r="N91" s="264">
        <v>0</v>
      </c>
      <c r="O91" s="507">
        <v>0</v>
      </c>
      <c r="P91" s="507"/>
      <c r="Q91" s="507"/>
      <c r="R91" s="264">
        <v>2218.35</v>
      </c>
      <c r="S91" s="264">
        <v>2218.35</v>
      </c>
      <c r="T91" s="264">
        <v>-2218.35</v>
      </c>
      <c r="U91" s="311"/>
    </row>
    <row r="92" spans="2:21" ht="15" customHeight="1" hidden="1">
      <c r="B92" s="263" t="s">
        <v>782</v>
      </c>
      <c r="C92" s="506" t="s">
        <v>783</v>
      </c>
      <c r="D92" s="506"/>
      <c r="E92" s="506"/>
      <c r="F92" s="506"/>
      <c r="G92" s="264">
        <v>0</v>
      </c>
      <c r="H92" s="264">
        <v>0</v>
      </c>
      <c r="I92" s="507">
        <v>0</v>
      </c>
      <c r="J92" s="507"/>
      <c r="K92" s="264">
        <v>0</v>
      </c>
      <c r="L92" s="264">
        <v>0</v>
      </c>
      <c r="M92" s="264">
        <v>0</v>
      </c>
      <c r="N92" s="264">
        <v>-1461.44</v>
      </c>
      <c r="O92" s="507">
        <v>-1461.44</v>
      </c>
      <c r="P92" s="507"/>
      <c r="Q92" s="507"/>
      <c r="R92" s="264">
        <v>21.44</v>
      </c>
      <c r="S92" s="264">
        <v>-1440</v>
      </c>
      <c r="T92" s="264">
        <v>1440</v>
      </c>
      <c r="U92" s="311"/>
    </row>
    <row r="93" spans="2:21" ht="15" customHeight="1" hidden="1">
      <c r="B93" s="263" t="s">
        <v>1020</v>
      </c>
      <c r="C93" s="506" t="s">
        <v>1021</v>
      </c>
      <c r="D93" s="506"/>
      <c r="E93" s="506"/>
      <c r="F93" s="506"/>
      <c r="G93" s="264">
        <v>0</v>
      </c>
      <c r="H93" s="264">
        <v>0</v>
      </c>
      <c r="I93" s="507">
        <v>0</v>
      </c>
      <c r="J93" s="507"/>
      <c r="K93" s="264">
        <v>0</v>
      </c>
      <c r="L93" s="264">
        <v>0</v>
      </c>
      <c r="M93" s="264">
        <v>0</v>
      </c>
      <c r="N93" s="264">
        <v>38.56</v>
      </c>
      <c r="O93" s="507">
        <v>38.56</v>
      </c>
      <c r="P93" s="507"/>
      <c r="Q93" s="507"/>
      <c r="R93" s="264">
        <v>21.44</v>
      </c>
      <c r="S93" s="264">
        <v>60</v>
      </c>
      <c r="T93" s="264">
        <v>-60</v>
      </c>
      <c r="U93" s="311"/>
    </row>
    <row r="94" spans="2:21" ht="15" customHeight="1" hidden="1">
      <c r="B94" s="263" t="s">
        <v>784</v>
      </c>
      <c r="C94" s="506" t="s">
        <v>785</v>
      </c>
      <c r="D94" s="506"/>
      <c r="E94" s="506"/>
      <c r="F94" s="506"/>
      <c r="G94" s="264">
        <v>0</v>
      </c>
      <c r="H94" s="264">
        <v>0</v>
      </c>
      <c r="I94" s="507">
        <v>0</v>
      </c>
      <c r="J94" s="507"/>
      <c r="K94" s="264">
        <v>0</v>
      </c>
      <c r="L94" s="264">
        <v>0</v>
      </c>
      <c r="M94" s="264">
        <v>0</v>
      </c>
      <c r="N94" s="264">
        <v>-1500</v>
      </c>
      <c r="O94" s="507">
        <v>-1500</v>
      </c>
      <c r="P94" s="507"/>
      <c r="Q94" s="507"/>
      <c r="R94" s="264">
        <v>0</v>
      </c>
      <c r="S94" s="264">
        <v>-1500</v>
      </c>
      <c r="T94" s="264">
        <v>1500</v>
      </c>
      <c r="U94" s="311"/>
    </row>
    <row r="95" spans="2:21" ht="15" customHeight="1" hidden="1">
      <c r="B95" s="263" t="s">
        <v>786</v>
      </c>
      <c r="C95" s="506" t="s">
        <v>787</v>
      </c>
      <c r="D95" s="506"/>
      <c r="E95" s="506"/>
      <c r="F95" s="506"/>
      <c r="G95" s="264">
        <v>0</v>
      </c>
      <c r="H95" s="264">
        <v>0</v>
      </c>
      <c r="I95" s="507">
        <v>0</v>
      </c>
      <c r="J95" s="507"/>
      <c r="K95" s="264">
        <v>0</v>
      </c>
      <c r="L95" s="264">
        <v>0</v>
      </c>
      <c r="M95" s="264">
        <v>0</v>
      </c>
      <c r="N95" s="264">
        <v>0</v>
      </c>
      <c r="O95" s="507">
        <v>0</v>
      </c>
      <c r="P95" s="507"/>
      <c r="Q95" s="507"/>
      <c r="R95" s="264">
        <v>10690</v>
      </c>
      <c r="S95" s="264">
        <v>10690</v>
      </c>
      <c r="T95" s="264">
        <v>-10690</v>
      </c>
      <c r="U95" s="311"/>
    </row>
    <row r="96" spans="2:21" ht="15" customHeight="1" hidden="1">
      <c r="B96" s="263" t="s">
        <v>994</v>
      </c>
      <c r="C96" s="506" t="s">
        <v>995</v>
      </c>
      <c r="D96" s="506"/>
      <c r="E96" s="506"/>
      <c r="F96" s="506"/>
      <c r="G96" s="264">
        <v>0</v>
      </c>
      <c r="H96" s="264">
        <v>0</v>
      </c>
      <c r="I96" s="507">
        <v>0</v>
      </c>
      <c r="J96" s="507"/>
      <c r="K96" s="264">
        <v>0</v>
      </c>
      <c r="L96" s="264">
        <v>0</v>
      </c>
      <c r="M96" s="264">
        <v>0</v>
      </c>
      <c r="N96" s="264">
        <v>0</v>
      </c>
      <c r="O96" s="507">
        <v>0</v>
      </c>
      <c r="P96" s="507"/>
      <c r="Q96" s="507"/>
      <c r="R96" s="264">
        <v>10690</v>
      </c>
      <c r="S96" s="264">
        <v>10690</v>
      </c>
      <c r="T96" s="264">
        <v>-10690</v>
      </c>
      <c r="U96" s="311"/>
    </row>
    <row r="97" spans="2:21" ht="15" customHeight="1" hidden="1">
      <c r="B97" s="263" t="s">
        <v>794</v>
      </c>
      <c r="C97" s="506" t="s">
        <v>682</v>
      </c>
      <c r="D97" s="506"/>
      <c r="E97" s="506"/>
      <c r="F97" s="506"/>
      <c r="G97" s="264">
        <v>0</v>
      </c>
      <c r="H97" s="264">
        <v>0</v>
      </c>
      <c r="I97" s="507">
        <v>0</v>
      </c>
      <c r="J97" s="507"/>
      <c r="K97" s="264">
        <v>0</v>
      </c>
      <c r="L97" s="264">
        <v>0</v>
      </c>
      <c r="M97" s="264">
        <v>0</v>
      </c>
      <c r="N97" s="264">
        <v>0</v>
      </c>
      <c r="O97" s="507">
        <v>0</v>
      </c>
      <c r="P97" s="507"/>
      <c r="Q97" s="507"/>
      <c r="R97" s="264">
        <v>142</v>
      </c>
      <c r="S97" s="264">
        <v>142</v>
      </c>
      <c r="T97" s="264">
        <v>-142</v>
      </c>
      <c r="U97" s="311"/>
    </row>
    <row r="98" spans="2:21" ht="15" customHeight="1" hidden="1">
      <c r="B98" s="263" t="s">
        <v>795</v>
      </c>
      <c r="C98" s="506" t="s">
        <v>779</v>
      </c>
      <c r="D98" s="506"/>
      <c r="E98" s="506"/>
      <c r="F98" s="506"/>
      <c r="G98" s="264">
        <v>0</v>
      </c>
      <c r="H98" s="264">
        <v>0</v>
      </c>
      <c r="I98" s="507">
        <v>0</v>
      </c>
      <c r="J98" s="507"/>
      <c r="K98" s="264">
        <v>0</v>
      </c>
      <c r="L98" s="264">
        <v>0</v>
      </c>
      <c r="M98" s="264">
        <v>0</v>
      </c>
      <c r="N98" s="264">
        <v>0</v>
      </c>
      <c r="O98" s="507">
        <v>0</v>
      </c>
      <c r="P98" s="507"/>
      <c r="Q98" s="507"/>
      <c r="R98" s="264">
        <v>142</v>
      </c>
      <c r="S98" s="264">
        <v>142</v>
      </c>
      <c r="T98" s="264">
        <v>-142</v>
      </c>
      <c r="U98" s="311"/>
    </row>
    <row r="99" spans="2:21" ht="15" customHeight="1" hidden="1">
      <c r="B99" s="263" t="s">
        <v>796</v>
      </c>
      <c r="C99" s="506" t="s">
        <v>797</v>
      </c>
      <c r="D99" s="506"/>
      <c r="E99" s="506"/>
      <c r="F99" s="506"/>
      <c r="G99" s="264">
        <v>0</v>
      </c>
      <c r="H99" s="264">
        <v>0</v>
      </c>
      <c r="I99" s="507">
        <v>0</v>
      </c>
      <c r="J99" s="507"/>
      <c r="K99" s="264">
        <v>0</v>
      </c>
      <c r="L99" s="264">
        <v>0</v>
      </c>
      <c r="M99" s="264">
        <v>0</v>
      </c>
      <c r="N99" s="264">
        <v>0</v>
      </c>
      <c r="O99" s="507">
        <v>0</v>
      </c>
      <c r="P99" s="507"/>
      <c r="Q99" s="507"/>
      <c r="R99" s="264">
        <v>142</v>
      </c>
      <c r="S99" s="264">
        <v>142</v>
      </c>
      <c r="T99" s="264">
        <v>-142</v>
      </c>
      <c r="U99" s="311"/>
    </row>
    <row r="100" spans="2:21" ht="15" customHeight="1" hidden="1">
      <c r="B100" s="263" t="s">
        <v>798</v>
      </c>
      <c r="C100" s="506" t="s">
        <v>799</v>
      </c>
      <c r="D100" s="506"/>
      <c r="E100" s="506"/>
      <c r="F100" s="506"/>
      <c r="G100" s="264">
        <v>2840000</v>
      </c>
      <c r="H100" s="264">
        <v>0</v>
      </c>
      <c r="I100" s="507">
        <v>0</v>
      </c>
      <c r="J100" s="507"/>
      <c r="K100" s="264">
        <v>0</v>
      </c>
      <c r="L100" s="264">
        <v>2840000</v>
      </c>
      <c r="M100" s="264">
        <v>-341973</v>
      </c>
      <c r="N100" s="264">
        <v>-2281.6</v>
      </c>
      <c r="O100" s="507">
        <v>-344254.6</v>
      </c>
      <c r="P100" s="507"/>
      <c r="Q100" s="507"/>
      <c r="R100" s="264">
        <v>344254.6</v>
      </c>
      <c r="S100" s="264">
        <v>0</v>
      </c>
      <c r="T100" s="264">
        <v>2840000</v>
      </c>
      <c r="U100" s="311"/>
    </row>
    <row r="101" spans="2:21" ht="15" customHeight="1" hidden="1">
      <c r="B101" s="263" t="s">
        <v>800</v>
      </c>
      <c r="C101" s="506" t="s">
        <v>801</v>
      </c>
      <c r="D101" s="506"/>
      <c r="E101" s="506"/>
      <c r="F101" s="506"/>
      <c r="G101" s="264">
        <v>2830000</v>
      </c>
      <c r="H101" s="264">
        <v>0</v>
      </c>
      <c r="I101" s="507">
        <v>0</v>
      </c>
      <c r="J101" s="507"/>
      <c r="K101" s="264">
        <v>0</v>
      </c>
      <c r="L101" s="264">
        <v>2830000</v>
      </c>
      <c r="M101" s="264">
        <v>-341973</v>
      </c>
      <c r="N101" s="264">
        <v>-2281.6</v>
      </c>
      <c r="O101" s="507">
        <v>-344254.6</v>
      </c>
      <c r="P101" s="507"/>
      <c r="Q101" s="507"/>
      <c r="R101" s="264">
        <v>344254.6</v>
      </c>
      <c r="S101" s="264">
        <v>0</v>
      </c>
      <c r="T101" s="264">
        <v>2830000</v>
      </c>
      <c r="U101" s="311"/>
    </row>
    <row r="102" spans="2:21" ht="15" customHeight="1" hidden="1">
      <c r="B102" s="263" t="s">
        <v>1005</v>
      </c>
      <c r="C102" s="506" t="s">
        <v>654</v>
      </c>
      <c r="D102" s="506"/>
      <c r="E102" s="506"/>
      <c r="F102" s="506"/>
      <c r="G102" s="264">
        <v>0</v>
      </c>
      <c r="H102" s="264">
        <v>0</v>
      </c>
      <c r="I102" s="507">
        <v>0</v>
      </c>
      <c r="J102" s="507"/>
      <c r="K102" s="264">
        <v>0</v>
      </c>
      <c r="L102" s="264">
        <v>0</v>
      </c>
      <c r="M102" s="264">
        <v>-341973</v>
      </c>
      <c r="N102" s="264">
        <v>-2281.6</v>
      </c>
      <c r="O102" s="507">
        <v>-344254.6</v>
      </c>
      <c r="P102" s="507"/>
      <c r="Q102" s="507"/>
      <c r="R102" s="264">
        <v>344254.6</v>
      </c>
      <c r="S102" s="264">
        <v>0</v>
      </c>
      <c r="T102" s="264">
        <v>0</v>
      </c>
      <c r="U102" s="311"/>
    </row>
    <row r="103" spans="2:21" ht="15" customHeight="1" hidden="1">
      <c r="B103" s="263" t="s">
        <v>1006</v>
      </c>
      <c r="C103" s="506" t="s">
        <v>1007</v>
      </c>
      <c r="D103" s="506"/>
      <c r="E103" s="506"/>
      <c r="F103" s="506"/>
      <c r="G103" s="264">
        <v>0</v>
      </c>
      <c r="H103" s="264">
        <v>0</v>
      </c>
      <c r="I103" s="507">
        <v>0</v>
      </c>
      <c r="J103" s="507"/>
      <c r="K103" s="264">
        <v>0</v>
      </c>
      <c r="L103" s="264">
        <v>0</v>
      </c>
      <c r="M103" s="264">
        <v>-341973</v>
      </c>
      <c r="N103" s="264">
        <v>-2281.6</v>
      </c>
      <c r="O103" s="507">
        <v>-344254.6</v>
      </c>
      <c r="P103" s="507"/>
      <c r="Q103" s="507"/>
      <c r="R103" s="264">
        <v>344254.6</v>
      </c>
      <c r="S103" s="264">
        <v>0</v>
      </c>
      <c r="T103" s="264">
        <v>0</v>
      </c>
      <c r="U103" s="311"/>
    </row>
    <row r="104" spans="2:21" ht="15" customHeight="1" hidden="1">
      <c r="B104" s="263" t="s">
        <v>1048</v>
      </c>
      <c r="C104" s="506" t="s">
        <v>1049</v>
      </c>
      <c r="D104" s="506"/>
      <c r="E104" s="506"/>
      <c r="F104" s="506"/>
      <c r="G104" s="264">
        <v>0</v>
      </c>
      <c r="H104" s="264">
        <v>0</v>
      </c>
      <c r="I104" s="507">
        <v>0</v>
      </c>
      <c r="J104" s="507"/>
      <c r="K104" s="264">
        <v>0</v>
      </c>
      <c r="L104" s="264">
        <v>0</v>
      </c>
      <c r="M104" s="264">
        <v>-299160</v>
      </c>
      <c r="N104" s="264">
        <v>0</v>
      </c>
      <c r="O104" s="507">
        <v>-299160</v>
      </c>
      <c r="P104" s="507"/>
      <c r="Q104" s="507"/>
      <c r="R104" s="264">
        <v>299160</v>
      </c>
      <c r="S104" s="264">
        <v>0</v>
      </c>
      <c r="T104" s="264">
        <v>0</v>
      </c>
      <c r="U104" s="311"/>
    </row>
    <row r="105" spans="2:21" ht="15" customHeight="1" hidden="1">
      <c r="B105" s="263" t="s">
        <v>1109</v>
      </c>
      <c r="C105" s="506" t="s">
        <v>1110</v>
      </c>
      <c r="D105" s="506"/>
      <c r="E105" s="506"/>
      <c r="F105" s="506"/>
      <c r="G105" s="264">
        <v>0</v>
      </c>
      <c r="H105" s="264">
        <v>0</v>
      </c>
      <c r="I105" s="507">
        <v>0</v>
      </c>
      <c r="J105" s="507"/>
      <c r="K105" s="264">
        <v>0</v>
      </c>
      <c r="L105" s="264">
        <v>0</v>
      </c>
      <c r="M105" s="264">
        <v>-42813</v>
      </c>
      <c r="N105" s="264">
        <v>0</v>
      </c>
      <c r="O105" s="507">
        <v>-42813</v>
      </c>
      <c r="P105" s="507"/>
      <c r="Q105" s="507"/>
      <c r="R105" s="264">
        <v>42813</v>
      </c>
      <c r="S105" s="264">
        <v>0</v>
      </c>
      <c r="T105" s="264">
        <v>0</v>
      </c>
      <c r="U105" s="311"/>
    </row>
    <row r="106" spans="2:21" ht="15" customHeight="1" hidden="1">
      <c r="B106" s="263" t="s">
        <v>1111</v>
      </c>
      <c r="C106" s="506" t="s">
        <v>1112</v>
      </c>
      <c r="D106" s="506"/>
      <c r="E106" s="506"/>
      <c r="F106" s="506"/>
      <c r="G106" s="264">
        <v>0</v>
      </c>
      <c r="H106" s="264">
        <v>0</v>
      </c>
      <c r="I106" s="507">
        <v>0</v>
      </c>
      <c r="J106" s="507"/>
      <c r="K106" s="264">
        <v>0</v>
      </c>
      <c r="L106" s="264">
        <v>0</v>
      </c>
      <c r="M106" s="264">
        <v>0</v>
      </c>
      <c r="N106" s="264">
        <v>-2281.6</v>
      </c>
      <c r="O106" s="507">
        <v>-2281.6</v>
      </c>
      <c r="P106" s="507"/>
      <c r="Q106" s="507"/>
      <c r="R106" s="264">
        <v>2281.6</v>
      </c>
      <c r="S106" s="264">
        <v>0</v>
      </c>
      <c r="T106" s="264">
        <v>0</v>
      </c>
      <c r="U106" s="311"/>
    </row>
    <row r="107" spans="2:21" ht="15" customHeight="1" hidden="1">
      <c r="B107" s="263" t="s">
        <v>802</v>
      </c>
      <c r="C107" s="506" t="s">
        <v>803</v>
      </c>
      <c r="D107" s="506"/>
      <c r="E107" s="506"/>
      <c r="F107" s="506"/>
      <c r="G107" s="264">
        <v>10000</v>
      </c>
      <c r="H107" s="264">
        <v>0</v>
      </c>
      <c r="I107" s="507">
        <v>0</v>
      </c>
      <c r="J107" s="507"/>
      <c r="K107" s="264">
        <v>0</v>
      </c>
      <c r="L107" s="264">
        <v>10000</v>
      </c>
      <c r="M107" s="264">
        <v>0</v>
      </c>
      <c r="N107" s="264">
        <v>0</v>
      </c>
      <c r="O107" s="507">
        <v>0</v>
      </c>
      <c r="P107" s="507"/>
      <c r="Q107" s="507"/>
      <c r="R107" s="264">
        <v>0</v>
      </c>
      <c r="S107" s="264">
        <v>0</v>
      </c>
      <c r="T107" s="264">
        <v>10000</v>
      </c>
      <c r="U107" s="311"/>
    </row>
    <row r="108" spans="2:21" ht="15" customHeight="1" hidden="1">
      <c r="B108" s="320"/>
      <c r="C108" s="506" t="s">
        <v>804</v>
      </c>
      <c r="D108" s="506"/>
      <c r="E108" s="506"/>
      <c r="F108" s="506"/>
      <c r="G108" s="264">
        <v>153311000</v>
      </c>
      <c r="H108" s="264">
        <v>0</v>
      </c>
      <c r="I108" s="507">
        <v>0</v>
      </c>
      <c r="J108" s="507"/>
      <c r="K108" s="264">
        <v>0</v>
      </c>
      <c r="L108" s="264">
        <v>153311000</v>
      </c>
      <c r="M108" s="264">
        <v>-336159.84</v>
      </c>
      <c r="N108" s="264">
        <v>-235481.88</v>
      </c>
      <c r="O108" s="507">
        <v>-571641.72</v>
      </c>
      <c r="P108" s="507"/>
      <c r="Q108" s="507"/>
      <c r="R108" s="264">
        <v>6906740.54</v>
      </c>
      <c r="S108" s="264">
        <v>6335098.82</v>
      </c>
      <c r="T108" s="264">
        <v>146975901.18</v>
      </c>
      <c r="U108" s="311"/>
    </row>
    <row r="109" spans="2:21" ht="15.75" customHeight="1" hidden="1">
      <c r="B109" s="312"/>
      <c r="C109" s="540" t="s">
        <v>805</v>
      </c>
      <c r="D109" s="540"/>
      <c r="E109" s="540"/>
      <c r="F109" s="540"/>
      <c r="G109" s="282">
        <v>153311000</v>
      </c>
      <c r="H109" s="282">
        <v>0</v>
      </c>
      <c r="I109" s="517">
        <v>0</v>
      </c>
      <c r="J109" s="517"/>
      <c r="K109" s="282">
        <v>0</v>
      </c>
      <c r="L109" s="282">
        <v>153311000</v>
      </c>
      <c r="M109" s="282">
        <v>-336159.84</v>
      </c>
      <c r="N109" s="282">
        <v>-235481.88</v>
      </c>
      <c r="O109" s="517">
        <v>-571641.72</v>
      </c>
      <c r="P109" s="517"/>
      <c r="Q109" s="517"/>
      <c r="R109" s="282">
        <v>6906740.54</v>
      </c>
      <c r="S109" s="282">
        <v>6335098.82</v>
      </c>
      <c r="T109" s="282">
        <v>146975901.18</v>
      </c>
      <c r="U109" s="313"/>
    </row>
    <row r="110" spans="2:20" ht="15" customHeight="1">
      <c r="B110" s="492" t="s">
        <v>806</v>
      </c>
      <c r="C110" s="492"/>
      <c r="D110" s="492"/>
      <c r="E110" s="492"/>
      <c r="F110" s="492"/>
      <c r="G110" s="492"/>
      <c r="H110" s="492"/>
      <c r="I110" s="492"/>
      <c r="J110" s="492"/>
      <c r="K110" s="492"/>
      <c r="L110" s="492"/>
      <c r="M110" s="492"/>
      <c r="N110" s="492"/>
      <c r="O110" s="492"/>
      <c r="P110" s="492"/>
      <c r="Q110" s="492"/>
      <c r="R110" s="492"/>
      <c r="S110" s="492"/>
      <c r="T110" s="492"/>
    </row>
  </sheetData>
  <sheetProtection password="DD4C" sheet="1" objects="1" scenarios="1" selectLockedCells="1" selectUnlockedCells="1"/>
  <mergeCells count="321">
    <mergeCell ref="C109:F109"/>
    <mergeCell ref="I109:J109"/>
    <mergeCell ref="O109:Q109"/>
    <mergeCell ref="B110:T110"/>
    <mergeCell ref="C107:F107"/>
    <mergeCell ref="I107:J107"/>
    <mergeCell ref="O107:Q107"/>
    <mergeCell ref="C108:F108"/>
    <mergeCell ref="I108:J108"/>
    <mergeCell ref="O108:Q108"/>
    <mergeCell ref="C105:F105"/>
    <mergeCell ref="I105:J105"/>
    <mergeCell ref="O105:Q105"/>
    <mergeCell ref="C106:F106"/>
    <mergeCell ref="I106:J106"/>
    <mergeCell ref="O106:Q106"/>
    <mergeCell ref="C103:F103"/>
    <mergeCell ref="I103:J103"/>
    <mergeCell ref="O103:Q103"/>
    <mergeCell ref="C104:F104"/>
    <mergeCell ref="I104:J104"/>
    <mergeCell ref="O104:Q104"/>
    <mergeCell ref="C101:F101"/>
    <mergeCell ref="I101:J101"/>
    <mergeCell ref="O101:Q101"/>
    <mergeCell ref="C102:F102"/>
    <mergeCell ref="I102:J102"/>
    <mergeCell ref="O102:Q102"/>
    <mergeCell ref="C99:F99"/>
    <mergeCell ref="I99:J99"/>
    <mergeCell ref="O99:Q99"/>
    <mergeCell ref="C100:F100"/>
    <mergeCell ref="I100:J100"/>
    <mergeCell ref="O100:Q100"/>
    <mergeCell ref="C97:F97"/>
    <mergeCell ref="I97:J97"/>
    <mergeCell ref="O97:Q97"/>
    <mergeCell ref="C98:F98"/>
    <mergeCell ref="I98:J98"/>
    <mergeCell ref="O98:Q98"/>
    <mergeCell ref="C95:F95"/>
    <mergeCell ref="I95:J95"/>
    <mergeCell ref="O95:Q95"/>
    <mergeCell ref="C96:F96"/>
    <mergeCell ref="I96:J96"/>
    <mergeCell ref="O96:Q96"/>
    <mergeCell ref="C93:F93"/>
    <mergeCell ref="I93:J93"/>
    <mergeCell ref="O93:Q93"/>
    <mergeCell ref="C94:F94"/>
    <mergeCell ref="I94:J94"/>
    <mergeCell ref="O94:Q94"/>
    <mergeCell ref="C91:F91"/>
    <mergeCell ref="I91:J91"/>
    <mergeCell ref="O91:Q91"/>
    <mergeCell ref="C92:F92"/>
    <mergeCell ref="I92:J92"/>
    <mergeCell ref="O92:Q92"/>
    <mergeCell ref="C89:F89"/>
    <mergeCell ref="I89:J89"/>
    <mergeCell ref="O89:Q89"/>
    <mergeCell ref="C90:F90"/>
    <mergeCell ref="I90:J90"/>
    <mergeCell ref="O90:Q90"/>
    <mergeCell ref="C87:F87"/>
    <mergeCell ref="I87:J87"/>
    <mergeCell ref="O87:Q87"/>
    <mergeCell ref="C88:F88"/>
    <mergeCell ref="I88:J88"/>
    <mergeCell ref="O88:Q88"/>
    <mergeCell ref="C85:F85"/>
    <mergeCell ref="I85:J85"/>
    <mergeCell ref="O85:Q85"/>
    <mergeCell ref="C86:F86"/>
    <mergeCell ref="I86:J86"/>
    <mergeCell ref="O86:Q86"/>
    <mergeCell ref="C83:F83"/>
    <mergeCell ref="I83:J83"/>
    <mergeCell ref="O83:Q83"/>
    <mergeCell ref="C84:F84"/>
    <mergeCell ref="I84:J84"/>
    <mergeCell ref="O84:Q84"/>
    <mergeCell ref="C81:F81"/>
    <mergeCell ref="I81:J81"/>
    <mergeCell ref="O81:Q81"/>
    <mergeCell ref="C82:F82"/>
    <mergeCell ref="I82:J82"/>
    <mergeCell ref="O82:Q82"/>
    <mergeCell ref="C79:F79"/>
    <mergeCell ref="I79:J79"/>
    <mergeCell ref="O79:Q79"/>
    <mergeCell ref="C80:F80"/>
    <mergeCell ref="I80:J80"/>
    <mergeCell ref="O80:Q80"/>
    <mergeCell ref="C77:F77"/>
    <mergeCell ref="I77:J77"/>
    <mergeCell ref="O77:Q77"/>
    <mergeCell ref="C78:F78"/>
    <mergeCell ref="I78:J78"/>
    <mergeCell ref="O78:Q78"/>
    <mergeCell ref="C75:F75"/>
    <mergeCell ref="I75:J75"/>
    <mergeCell ref="O75:Q75"/>
    <mergeCell ref="C76:F76"/>
    <mergeCell ref="I76:J76"/>
    <mergeCell ref="O76:Q76"/>
    <mergeCell ref="C73:F73"/>
    <mergeCell ref="I73:J73"/>
    <mergeCell ref="O73:Q73"/>
    <mergeCell ref="C74:F74"/>
    <mergeCell ref="I74:J74"/>
    <mergeCell ref="O74:Q74"/>
    <mergeCell ref="C71:F71"/>
    <mergeCell ref="I71:J71"/>
    <mergeCell ref="O71:Q71"/>
    <mergeCell ref="C72:F72"/>
    <mergeCell ref="I72:J72"/>
    <mergeCell ref="O72:Q72"/>
    <mergeCell ref="C69:F69"/>
    <mergeCell ref="I69:J69"/>
    <mergeCell ref="O69:Q69"/>
    <mergeCell ref="C70:F70"/>
    <mergeCell ref="I70:J70"/>
    <mergeCell ref="O70:Q70"/>
    <mergeCell ref="C67:F67"/>
    <mergeCell ref="I67:J67"/>
    <mergeCell ref="O67:Q67"/>
    <mergeCell ref="C68:F68"/>
    <mergeCell ref="I68:J68"/>
    <mergeCell ref="O68:Q68"/>
    <mergeCell ref="C65:F65"/>
    <mergeCell ref="I65:J65"/>
    <mergeCell ref="O65:Q65"/>
    <mergeCell ref="C66:F66"/>
    <mergeCell ref="I66:J66"/>
    <mergeCell ref="O66:Q66"/>
    <mergeCell ref="C63:F63"/>
    <mergeCell ref="I63:J63"/>
    <mergeCell ref="O63:Q63"/>
    <mergeCell ref="C64:F64"/>
    <mergeCell ref="I64:J64"/>
    <mergeCell ref="O64:Q64"/>
    <mergeCell ref="C61:F61"/>
    <mergeCell ref="I61:J61"/>
    <mergeCell ref="O61:Q61"/>
    <mergeCell ref="C62:F62"/>
    <mergeCell ref="I62:J62"/>
    <mergeCell ref="O62:Q62"/>
    <mergeCell ref="C59:F59"/>
    <mergeCell ref="I59:J59"/>
    <mergeCell ref="O59:Q59"/>
    <mergeCell ref="C60:F60"/>
    <mergeCell ref="I60:J60"/>
    <mergeCell ref="O60:Q60"/>
    <mergeCell ref="C57:F57"/>
    <mergeCell ref="I57:J57"/>
    <mergeCell ref="O57:Q57"/>
    <mergeCell ref="C58:F58"/>
    <mergeCell ref="I58:J58"/>
    <mergeCell ref="O58:Q58"/>
    <mergeCell ref="C55:F55"/>
    <mergeCell ref="I55:J55"/>
    <mergeCell ref="O55:Q55"/>
    <mergeCell ref="C56:F56"/>
    <mergeCell ref="I56:J56"/>
    <mergeCell ref="O56:Q56"/>
    <mergeCell ref="C53:F53"/>
    <mergeCell ref="I53:J53"/>
    <mergeCell ref="O53:Q53"/>
    <mergeCell ref="C54:F54"/>
    <mergeCell ref="I54:J54"/>
    <mergeCell ref="O54:Q54"/>
    <mergeCell ref="C51:F51"/>
    <mergeCell ref="I51:J51"/>
    <mergeCell ref="O51:Q51"/>
    <mergeCell ref="C52:F52"/>
    <mergeCell ref="I52:J52"/>
    <mergeCell ref="O52:Q52"/>
    <mergeCell ref="C49:F49"/>
    <mergeCell ref="I49:J49"/>
    <mergeCell ref="O49:Q49"/>
    <mergeCell ref="C50:F50"/>
    <mergeCell ref="I50:J50"/>
    <mergeCell ref="O50:Q50"/>
    <mergeCell ref="C47:F47"/>
    <mergeCell ref="I47:J47"/>
    <mergeCell ref="O47:Q47"/>
    <mergeCell ref="C48:F48"/>
    <mergeCell ref="I48:J48"/>
    <mergeCell ref="O48:Q48"/>
    <mergeCell ref="C45:F45"/>
    <mergeCell ref="I45:J45"/>
    <mergeCell ref="O45:Q45"/>
    <mergeCell ref="C46:F46"/>
    <mergeCell ref="I46:J46"/>
    <mergeCell ref="O46:Q46"/>
    <mergeCell ref="C43:F43"/>
    <mergeCell ref="I43:J43"/>
    <mergeCell ref="O43:Q43"/>
    <mergeCell ref="C44:F44"/>
    <mergeCell ref="I44:J44"/>
    <mergeCell ref="O44:Q44"/>
    <mergeCell ref="C41:F41"/>
    <mergeCell ref="I41:J41"/>
    <mergeCell ref="O41:Q41"/>
    <mergeCell ref="C42:F42"/>
    <mergeCell ref="I42:J42"/>
    <mergeCell ref="O42:Q42"/>
    <mergeCell ref="C39:F39"/>
    <mergeCell ref="I39:J39"/>
    <mergeCell ref="O39:Q39"/>
    <mergeCell ref="C40:F40"/>
    <mergeCell ref="I40:J40"/>
    <mergeCell ref="O40:Q40"/>
    <mergeCell ref="C37:F37"/>
    <mergeCell ref="I37:J37"/>
    <mergeCell ref="O37:Q37"/>
    <mergeCell ref="C38:F38"/>
    <mergeCell ref="I38:J38"/>
    <mergeCell ref="O38:Q38"/>
    <mergeCell ref="C35:F35"/>
    <mergeCell ref="I35:J35"/>
    <mergeCell ref="O35:Q35"/>
    <mergeCell ref="C36:F36"/>
    <mergeCell ref="I36:J36"/>
    <mergeCell ref="O36:Q36"/>
    <mergeCell ref="C33:F33"/>
    <mergeCell ref="I33:J33"/>
    <mergeCell ref="O33:Q33"/>
    <mergeCell ref="C34:F34"/>
    <mergeCell ref="I34:J34"/>
    <mergeCell ref="O34:Q34"/>
    <mergeCell ref="C31:F31"/>
    <mergeCell ref="I31:J31"/>
    <mergeCell ref="O31:Q31"/>
    <mergeCell ref="C32:F32"/>
    <mergeCell ref="I32:J32"/>
    <mergeCell ref="O32:Q32"/>
    <mergeCell ref="C29:F29"/>
    <mergeCell ref="I29:J29"/>
    <mergeCell ref="O29:Q29"/>
    <mergeCell ref="C30:F30"/>
    <mergeCell ref="I30:J30"/>
    <mergeCell ref="O30:Q30"/>
    <mergeCell ref="C27:F27"/>
    <mergeCell ref="I27:J27"/>
    <mergeCell ref="O27:Q27"/>
    <mergeCell ref="C28:F28"/>
    <mergeCell ref="I28:J28"/>
    <mergeCell ref="O28:Q28"/>
    <mergeCell ref="C25:F25"/>
    <mergeCell ref="I25:J25"/>
    <mergeCell ref="O25:Q25"/>
    <mergeCell ref="C26:F26"/>
    <mergeCell ref="I26:J26"/>
    <mergeCell ref="O26:Q26"/>
    <mergeCell ref="C23:F23"/>
    <mergeCell ref="I23:J23"/>
    <mergeCell ref="O23:Q23"/>
    <mergeCell ref="C24:F24"/>
    <mergeCell ref="I24:J24"/>
    <mergeCell ref="O24:Q24"/>
    <mergeCell ref="C21:F21"/>
    <mergeCell ref="I21:J21"/>
    <mergeCell ref="O21:Q21"/>
    <mergeCell ref="C22:F22"/>
    <mergeCell ref="I22:J22"/>
    <mergeCell ref="O22:Q22"/>
    <mergeCell ref="C19:F19"/>
    <mergeCell ref="I19:J19"/>
    <mergeCell ref="O19:Q19"/>
    <mergeCell ref="C20:F20"/>
    <mergeCell ref="I20:J20"/>
    <mergeCell ref="O20:Q20"/>
    <mergeCell ref="C17:F17"/>
    <mergeCell ref="I17:J17"/>
    <mergeCell ref="O17:Q17"/>
    <mergeCell ref="C18:F18"/>
    <mergeCell ref="I18:J18"/>
    <mergeCell ref="O18:Q18"/>
    <mergeCell ref="C15:F15"/>
    <mergeCell ref="I15:J15"/>
    <mergeCell ref="O15:Q15"/>
    <mergeCell ref="C16:F16"/>
    <mergeCell ref="I16:J16"/>
    <mergeCell ref="O16:Q16"/>
    <mergeCell ref="C13:F13"/>
    <mergeCell ref="I13:J13"/>
    <mergeCell ref="O13:Q13"/>
    <mergeCell ref="C14:F14"/>
    <mergeCell ref="I14:J14"/>
    <mergeCell ref="O14:Q14"/>
    <mergeCell ref="C11:F11"/>
    <mergeCell ref="I11:J11"/>
    <mergeCell ref="O11:Q11"/>
    <mergeCell ref="C12:F12"/>
    <mergeCell ref="I12:J12"/>
    <mergeCell ref="O12:Q12"/>
    <mergeCell ref="R8:R9"/>
    <mergeCell ref="S8:S9"/>
    <mergeCell ref="I9:J9"/>
    <mergeCell ref="O9:Q9"/>
    <mergeCell ref="C10:F10"/>
    <mergeCell ref="I10:J10"/>
    <mergeCell ref="O10:Q10"/>
    <mergeCell ref="B7:B9"/>
    <mergeCell ref="C7:F9"/>
    <mergeCell ref="G7:L7"/>
    <mergeCell ref="M7:S7"/>
    <mergeCell ref="T7:T9"/>
    <mergeCell ref="U7:U9"/>
    <mergeCell ref="G8:J8"/>
    <mergeCell ref="K8:K9"/>
    <mergeCell ref="L8:L9"/>
    <mergeCell ref="M8:Q8"/>
    <mergeCell ref="B2:U2"/>
    <mergeCell ref="B3:U3"/>
    <mergeCell ref="B5:C5"/>
    <mergeCell ref="D5:U5"/>
    <mergeCell ref="B6:I6"/>
    <mergeCell ref="J6:U6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31"/>
  </sheetPr>
  <dimension ref="B1:Q26"/>
  <sheetViews>
    <sheetView zoomScalePageLayoutView="0" workbookViewId="0" topLeftCell="A1">
      <selection activeCell="R3" sqref="R3"/>
    </sheetView>
  </sheetViews>
  <sheetFormatPr defaultColWidth="8.7109375" defaultRowHeight="15" customHeight="1"/>
  <cols>
    <col min="1" max="1" width="3.00390625" style="4" customWidth="1"/>
    <col min="2" max="2" width="10.7109375" style="4" customWidth="1"/>
    <col min="3" max="3" width="80.7109375" style="4" customWidth="1"/>
    <col min="4" max="5" width="8.7109375" style="4" hidden="1" customWidth="1"/>
    <col min="6" max="6" width="14.57421875" style="4" hidden="1" customWidth="1"/>
    <col min="7" max="7" width="2.28125" style="4" hidden="1" customWidth="1"/>
    <col min="8" max="8" width="7.7109375" style="4" hidden="1" customWidth="1"/>
    <col min="9" max="11" width="8.7109375" style="4" hidden="1" customWidth="1"/>
    <col min="12" max="12" width="8.28125" style="4" hidden="1" customWidth="1"/>
    <col min="13" max="13" width="7.8515625" style="4" hidden="1" customWidth="1"/>
    <col min="14" max="14" width="7.7109375" style="4" hidden="1" customWidth="1"/>
    <col min="15" max="15" width="45.7109375" style="4" customWidth="1"/>
    <col min="16" max="16" width="8.7109375" style="4" hidden="1" customWidth="1"/>
    <col min="17" max="17" width="24.7109375" style="4" customWidth="1"/>
    <col min="18" max="16384" width="8.7109375" style="4" customWidth="1"/>
  </cols>
  <sheetData>
    <row r="1" spans="2:16" ht="15" customHeight="1">
      <c r="B1" s="150"/>
      <c r="C1" s="150"/>
      <c r="D1" s="151"/>
      <c r="E1" s="151"/>
      <c r="F1" s="151"/>
      <c r="G1" s="151"/>
      <c r="H1" s="151"/>
      <c r="I1" s="151"/>
      <c r="J1" s="151"/>
      <c r="K1" s="151"/>
      <c r="L1" s="151"/>
      <c r="M1" s="150"/>
      <c r="N1" s="150"/>
      <c r="O1" s="150"/>
      <c r="P1" s="150"/>
    </row>
    <row r="2" spans="2:17" ht="24" customHeight="1">
      <c r="B2" s="421" t="s">
        <v>636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</row>
    <row r="3" spans="2:17" ht="42" customHeight="1">
      <c r="B3" s="518" t="s">
        <v>807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</row>
    <row r="4" spans="2:16" ht="8.25" customHeight="1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</row>
    <row r="5" spans="2:17" ht="15.75" customHeight="1">
      <c r="B5" s="323" t="s">
        <v>808</v>
      </c>
      <c r="C5" s="520" t="s">
        <v>1121</v>
      </c>
      <c r="D5" s="520"/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  <c r="Q5" s="520"/>
    </row>
    <row r="6" spans="2:17" ht="31.5" customHeight="1">
      <c r="B6" s="519" t="s">
        <v>810</v>
      </c>
      <c r="C6" s="519"/>
      <c r="D6" s="519"/>
      <c r="E6" s="519"/>
      <c r="F6" s="519"/>
      <c r="G6" s="519"/>
      <c r="H6" s="519" t="s">
        <v>810</v>
      </c>
      <c r="I6" s="519"/>
      <c r="J6" s="519"/>
      <c r="K6" s="519"/>
      <c r="L6" s="519"/>
      <c r="M6" s="519"/>
      <c r="N6" s="519"/>
      <c r="O6" s="519"/>
      <c r="P6" s="519"/>
      <c r="Q6" s="519"/>
    </row>
    <row r="7" spans="2:17" ht="14.25" customHeight="1">
      <c r="B7" s="521" t="s">
        <v>641</v>
      </c>
      <c r="C7" s="521" t="s">
        <v>642</v>
      </c>
      <c r="D7" s="521" t="s">
        <v>643</v>
      </c>
      <c r="E7" s="521"/>
      <c r="F7" s="521"/>
      <c r="G7" s="521"/>
      <c r="H7" s="521"/>
      <c r="I7" s="521"/>
      <c r="J7" s="521" t="s">
        <v>644</v>
      </c>
      <c r="K7" s="521"/>
      <c r="L7" s="521"/>
      <c r="M7" s="521"/>
      <c r="N7" s="521"/>
      <c r="O7" s="521"/>
      <c r="P7" s="521" t="s">
        <v>645</v>
      </c>
      <c r="Q7" s="521" t="s">
        <v>10</v>
      </c>
    </row>
    <row r="8" spans="2:17" ht="15" customHeight="1">
      <c r="B8" s="521"/>
      <c r="C8" s="521"/>
      <c r="D8" s="521" t="s">
        <v>646</v>
      </c>
      <c r="E8" s="521"/>
      <c r="F8" s="521"/>
      <c r="G8" s="522" t="s">
        <v>811</v>
      </c>
      <c r="H8" s="522"/>
      <c r="I8" s="521" t="s">
        <v>648</v>
      </c>
      <c r="J8" s="521" t="s">
        <v>649</v>
      </c>
      <c r="K8" s="521"/>
      <c r="L8" s="521"/>
      <c r="M8" s="521" t="s">
        <v>650</v>
      </c>
      <c r="N8" s="521"/>
      <c r="O8" s="521" t="s">
        <v>651</v>
      </c>
      <c r="P8" s="521"/>
      <c r="Q8" s="521"/>
    </row>
    <row r="9" spans="2:17" ht="21" customHeight="1">
      <c r="B9" s="521"/>
      <c r="C9" s="521"/>
      <c r="D9" s="285" t="s">
        <v>812</v>
      </c>
      <c r="E9" s="285" t="s">
        <v>813</v>
      </c>
      <c r="F9" s="285" t="s">
        <v>814</v>
      </c>
      <c r="G9" s="522"/>
      <c r="H9" s="522"/>
      <c r="I9" s="521"/>
      <c r="J9" s="285" t="s">
        <v>815</v>
      </c>
      <c r="K9" s="285" t="s">
        <v>816</v>
      </c>
      <c r="L9" s="285" t="s">
        <v>817</v>
      </c>
      <c r="M9" s="521"/>
      <c r="N9" s="521"/>
      <c r="O9" s="521"/>
      <c r="P9" s="521"/>
      <c r="Q9" s="521"/>
    </row>
    <row r="10" spans="2:17" ht="18" customHeight="1">
      <c r="B10" s="286" t="s">
        <v>906</v>
      </c>
      <c r="C10" s="324" t="s">
        <v>907</v>
      </c>
      <c r="D10" s="287"/>
      <c r="E10" s="287"/>
      <c r="F10" s="287"/>
      <c r="G10" s="524"/>
      <c r="H10" s="524"/>
      <c r="I10" s="287"/>
      <c r="J10" s="287"/>
      <c r="K10" s="287"/>
      <c r="L10" s="288"/>
      <c r="M10" s="524"/>
      <c r="N10" s="524"/>
      <c r="O10" s="287"/>
      <c r="P10" s="287"/>
      <c r="Q10" s="289"/>
    </row>
    <row r="11" spans="2:17" ht="12" customHeight="1">
      <c r="B11" s="290" t="s">
        <v>908</v>
      </c>
      <c r="C11" s="325" t="s">
        <v>653</v>
      </c>
      <c r="D11" s="264">
        <v>10010000</v>
      </c>
      <c r="E11" s="264">
        <v>0</v>
      </c>
      <c r="F11" s="264">
        <v>0</v>
      </c>
      <c r="G11" s="507">
        <v>0</v>
      </c>
      <c r="H11" s="507"/>
      <c r="I11" s="264">
        <f>SUM(D11:H11)</f>
        <v>10010000</v>
      </c>
      <c r="J11" s="264">
        <v>0</v>
      </c>
      <c r="K11" s="264">
        <v>0</v>
      </c>
      <c r="L11" s="264">
        <v>0</v>
      </c>
      <c r="M11" s="507">
        <v>0</v>
      </c>
      <c r="N11" s="507"/>
      <c r="O11" s="264">
        <v>0</v>
      </c>
      <c r="P11" s="264">
        <v>10010000</v>
      </c>
      <c r="Q11" s="292">
        <f>O11</f>
        <v>0</v>
      </c>
    </row>
    <row r="12" spans="2:17" ht="12" customHeight="1">
      <c r="B12" s="293" t="s">
        <v>885</v>
      </c>
      <c r="C12" s="326" t="s">
        <v>822</v>
      </c>
      <c r="D12" s="268">
        <v>0</v>
      </c>
      <c r="E12" s="268">
        <v>0</v>
      </c>
      <c r="F12" s="268">
        <v>0</v>
      </c>
      <c r="G12" s="509">
        <v>0</v>
      </c>
      <c r="H12" s="509"/>
      <c r="I12" s="268">
        <v>0</v>
      </c>
      <c r="J12" s="268">
        <v>0</v>
      </c>
      <c r="K12" s="268">
        <v>0</v>
      </c>
      <c r="L12" s="268">
        <f aca="true" t="shared" si="0" ref="L12:L23">SUM(J12:K12)</f>
        <v>0</v>
      </c>
      <c r="M12" s="509">
        <v>58369.44</v>
      </c>
      <c r="N12" s="509"/>
      <c r="O12" s="268">
        <f aca="true" t="shared" si="1" ref="O12:O17">M12</f>
        <v>58369.44</v>
      </c>
      <c r="P12" s="268">
        <v>-58369.44</v>
      </c>
      <c r="Q12" s="294">
        <f>O12-'Memória de Cálculo'!E22</f>
        <v>0</v>
      </c>
    </row>
    <row r="13" spans="2:17" ht="12" customHeight="1">
      <c r="B13" s="293" t="s">
        <v>879</v>
      </c>
      <c r="C13" s="326" t="s">
        <v>824</v>
      </c>
      <c r="D13" s="268">
        <v>0</v>
      </c>
      <c r="E13" s="268">
        <v>0</v>
      </c>
      <c r="F13" s="268">
        <v>0</v>
      </c>
      <c r="G13" s="509">
        <v>0</v>
      </c>
      <c r="H13" s="509"/>
      <c r="I13" s="268">
        <v>0</v>
      </c>
      <c r="J13" s="268">
        <v>0</v>
      </c>
      <c r="K13" s="268">
        <v>0</v>
      </c>
      <c r="L13" s="268">
        <f t="shared" si="0"/>
        <v>0</v>
      </c>
      <c r="M13" s="509">
        <v>121309.38</v>
      </c>
      <c r="N13" s="509"/>
      <c r="O13" s="268">
        <f t="shared" si="1"/>
        <v>121309.38</v>
      </c>
      <c r="P13" s="268">
        <v>-121309.38</v>
      </c>
      <c r="Q13" s="294">
        <f>O13-'Memória de Cálculo'!E38</f>
        <v>0</v>
      </c>
    </row>
    <row r="14" spans="2:17" ht="12" customHeight="1">
      <c r="B14" s="293" t="s">
        <v>827</v>
      </c>
      <c r="C14" s="326" t="s">
        <v>826</v>
      </c>
      <c r="D14" s="268">
        <v>0</v>
      </c>
      <c r="E14" s="268">
        <v>0</v>
      </c>
      <c r="F14" s="268">
        <v>0</v>
      </c>
      <c r="G14" s="509">
        <v>0</v>
      </c>
      <c r="H14" s="509"/>
      <c r="I14" s="268">
        <v>0</v>
      </c>
      <c r="J14" s="268">
        <v>0</v>
      </c>
      <c r="K14" s="268">
        <v>0</v>
      </c>
      <c r="L14" s="268">
        <f t="shared" si="0"/>
        <v>0</v>
      </c>
      <c r="M14" s="509">
        <v>264094.52</v>
      </c>
      <c r="N14" s="509"/>
      <c r="O14" s="268">
        <f t="shared" si="1"/>
        <v>264094.52</v>
      </c>
      <c r="P14" s="268">
        <v>-264094.52</v>
      </c>
      <c r="Q14" s="294">
        <f>O14-'Memória de Cálculo'!E54</f>
        <v>0</v>
      </c>
    </row>
    <row r="15" spans="2:17" ht="12" customHeight="1">
      <c r="B15" s="293" t="s">
        <v>904</v>
      </c>
      <c r="C15" s="326" t="s">
        <v>829</v>
      </c>
      <c r="D15" s="268">
        <v>0</v>
      </c>
      <c r="E15" s="268">
        <v>0</v>
      </c>
      <c r="F15" s="268">
        <v>0</v>
      </c>
      <c r="G15" s="509">
        <v>0</v>
      </c>
      <c r="H15" s="509"/>
      <c r="I15" s="268">
        <v>0</v>
      </c>
      <c r="J15" s="268">
        <v>0</v>
      </c>
      <c r="K15" s="268">
        <v>0</v>
      </c>
      <c r="L15" s="268">
        <f t="shared" si="0"/>
        <v>0</v>
      </c>
      <c r="M15" s="509">
        <v>6653.51</v>
      </c>
      <c r="N15" s="509"/>
      <c r="O15" s="268">
        <f t="shared" si="1"/>
        <v>6653.51</v>
      </c>
      <c r="P15" s="268">
        <v>-6653.51</v>
      </c>
      <c r="Q15" s="294">
        <f>O15-'Memória de Cálculo'!E70</f>
        <v>0</v>
      </c>
    </row>
    <row r="16" spans="2:17" ht="12" customHeight="1">
      <c r="B16" s="293" t="s">
        <v>886</v>
      </c>
      <c r="C16" s="326" t="s">
        <v>833</v>
      </c>
      <c r="D16" s="268">
        <v>0</v>
      </c>
      <c r="E16" s="268">
        <v>0</v>
      </c>
      <c r="F16" s="268">
        <v>0</v>
      </c>
      <c r="G16" s="509">
        <v>0</v>
      </c>
      <c r="H16" s="509"/>
      <c r="I16" s="268">
        <v>0</v>
      </c>
      <c r="J16" s="268">
        <v>0</v>
      </c>
      <c r="K16" s="268">
        <v>0</v>
      </c>
      <c r="L16" s="268">
        <f t="shared" si="0"/>
        <v>0</v>
      </c>
      <c r="M16" s="509">
        <v>96472.71</v>
      </c>
      <c r="N16" s="509"/>
      <c r="O16" s="268">
        <f t="shared" si="1"/>
        <v>96472.71</v>
      </c>
      <c r="P16" s="268">
        <v>-96472.71</v>
      </c>
      <c r="Q16" s="294">
        <f>O16-'Memória de Cálculo'!E86</f>
        <v>0</v>
      </c>
    </row>
    <row r="17" spans="2:17" ht="12" customHeight="1">
      <c r="B17" s="295" t="s">
        <v>836</v>
      </c>
      <c r="C17" s="327" t="s">
        <v>835</v>
      </c>
      <c r="D17" s="260">
        <v>0</v>
      </c>
      <c r="E17" s="260">
        <v>0</v>
      </c>
      <c r="F17" s="260">
        <v>0</v>
      </c>
      <c r="G17" s="505">
        <v>0</v>
      </c>
      <c r="H17" s="505"/>
      <c r="I17" s="260">
        <v>0</v>
      </c>
      <c r="J17" s="260">
        <v>0</v>
      </c>
      <c r="K17" s="260">
        <v>0</v>
      </c>
      <c r="L17" s="260">
        <f t="shared" si="0"/>
        <v>0</v>
      </c>
      <c r="M17" s="505">
        <v>86578.27</v>
      </c>
      <c r="N17" s="505"/>
      <c r="O17" s="260">
        <f t="shared" si="1"/>
        <v>86578.27</v>
      </c>
      <c r="P17" s="260">
        <v>-86578.27</v>
      </c>
      <c r="Q17" s="296">
        <f>O17-'Memória de Cálculo'!E102</f>
        <v>0</v>
      </c>
    </row>
    <row r="18" spans="2:17" ht="12" customHeight="1">
      <c r="B18" s="293" t="s">
        <v>887</v>
      </c>
      <c r="C18" s="326" t="s">
        <v>838</v>
      </c>
      <c r="D18" s="268">
        <v>0</v>
      </c>
      <c r="E18" s="268">
        <v>0</v>
      </c>
      <c r="F18" s="268">
        <v>0</v>
      </c>
      <c r="G18" s="509">
        <v>0</v>
      </c>
      <c r="H18" s="509"/>
      <c r="I18" s="268">
        <v>0</v>
      </c>
      <c r="J18" s="268">
        <v>0</v>
      </c>
      <c r="K18" s="268">
        <v>0</v>
      </c>
      <c r="L18" s="268">
        <f t="shared" si="0"/>
        <v>0</v>
      </c>
      <c r="M18" s="509">
        <v>23588.81</v>
      </c>
      <c r="N18" s="509"/>
      <c r="O18" s="268">
        <v>23588.81</v>
      </c>
      <c r="P18" s="268">
        <v>-23588.81</v>
      </c>
      <c r="Q18" s="294">
        <f>O18-'Memória de Cálculo'!E118</f>
        <v>0</v>
      </c>
    </row>
    <row r="19" spans="2:17" ht="12" customHeight="1">
      <c r="B19" s="328" t="s">
        <v>889</v>
      </c>
      <c r="C19" s="325" t="s">
        <v>842</v>
      </c>
      <c r="D19" s="264">
        <v>0</v>
      </c>
      <c r="E19" s="264">
        <v>0</v>
      </c>
      <c r="F19" s="264">
        <v>0</v>
      </c>
      <c r="G19" s="507">
        <v>0</v>
      </c>
      <c r="H19" s="507"/>
      <c r="I19" s="264">
        <v>0</v>
      </c>
      <c r="J19" s="264">
        <v>0</v>
      </c>
      <c r="K19" s="264">
        <v>0</v>
      </c>
      <c r="L19" s="264">
        <f t="shared" si="0"/>
        <v>0</v>
      </c>
      <c r="M19" s="507">
        <v>6735.6</v>
      </c>
      <c r="N19" s="507"/>
      <c r="O19" s="264">
        <f>M19</f>
        <v>6735.6</v>
      </c>
      <c r="P19" s="264">
        <v>-6735.6</v>
      </c>
      <c r="Q19" s="292">
        <f>O19-'Memória de Cálculo'!E128</f>
        <v>0</v>
      </c>
    </row>
    <row r="20" spans="2:17" ht="12" customHeight="1">
      <c r="B20" s="328" t="s">
        <v>890</v>
      </c>
      <c r="C20" s="325" t="s">
        <v>844</v>
      </c>
      <c r="D20" s="264">
        <v>0</v>
      </c>
      <c r="E20" s="264">
        <v>0</v>
      </c>
      <c r="F20" s="264">
        <v>0</v>
      </c>
      <c r="G20" s="507">
        <v>0</v>
      </c>
      <c r="H20" s="507"/>
      <c r="I20" s="264">
        <v>0</v>
      </c>
      <c r="J20" s="264">
        <v>0</v>
      </c>
      <c r="K20" s="264">
        <v>0</v>
      </c>
      <c r="L20" s="264">
        <f t="shared" si="0"/>
        <v>0</v>
      </c>
      <c r="M20" s="507">
        <v>24184.54</v>
      </c>
      <c r="N20" s="507"/>
      <c r="O20" s="264">
        <f>M20</f>
        <v>24184.54</v>
      </c>
      <c r="P20" s="264">
        <v>-24184.54</v>
      </c>
      <c r="Q20" s="292">
        <f>O20-'Memória de Cálculo'!E142</f>
        <v>0</v>
      </c>
    </row>
    <row r="21" spans="2:17" ht="12" customHeight="1">
      <c r="B21" s="328" t="s">
        <v>891</v>
      </c>
      <c r="C21" s="325" t="s">
        <v>848</v>
      </c>
      <c r="D21" s="264">
        <v>0</v>
      </c>
      <c r="E21" s="264">
        <v>0</v>
      </c>
      <c r="F21" s="264">
        <v>0</v>
      </c>
      <c r="G21" s="507">
        <v>0</v>
      </c>
      <c r="H21" s="507"/>
      <c r="I21" s="264">
        <v>0</v>
      </c>
      <c r="J21" s="264">
        <v>0</v>
      </c>
      <c r="K21" s="264">
        <v>0</v>
      </c>
      <c r="L21" s="264">
        <f t="shared" si="0"/>
        <v>0</v>
      </c>
      <c r="M21" s="507">
        <v>6650.42</v>
      </c>
      <c r="N21" s="507"/>
      <c r="O21" s="264">
        <f>M21</f>
        <v>6650.42</v>
      </c>
      <c r="P21" s="264">
        <v>-6650.42</v>
      </c>
      <c r="Q21" s="292">
        <f>O21-'Memória de Cálculo'!E158</f>
        <v>0</v>
      </c>
    </row>
    <row r="22" spans="2:17" ht="12" customHeight="1">
      <c r="B22" s="329" t="s">
        <v>849</v>
      </c>
      <c r="C22" s="330" t="s">
        <v>850</v>
      </c>
      <c r="D22" s="298">
        <v>0</v>
      </c>
      <c r="E22" s="298">
        <v>0</v>
      </c>
      <c r="F22" s="298">
        <v>0</v>
      </c>
      <c r="G22" s="529">
        <v>0</v>
      </c>
      <c r="H22" s="529"/>
      <c r="I22" s="298">
        <v>0</v>
      </c>
      <c r="J22" s="298">
        <v>0</v>
      </c>
      <c r="K22" s="298">
        <v>0</v>
      </c>
      <c r="L22" s="298">
        <f t="shared" si="0"/>
        <v>0</v>
      </c>
      <c r="M22" s="529">
        <v>5981.22</v>
      </c>
      <c r="N22" s="529"/>
      <c r="O22" s="298">
        <f>M22</f>
        <v>5981.22</v>
      </c>
      <c r="P22" s="298">
        <v>-5981.22</v>
      </c>
      <c r="Q22" s="299">
        <f>O22-'Memória de Cálculo'!E174</f>
        <v>0</v>
      </c>
    </row>
    <row r="23" spans="2:17" ht="12" customHeight="1">
      <c r="B23" s="328" t="s">
        <v>892</v>
      </c>
      <c r="C23" s="325" t="s">
        <v>852</v>
      </c>
      <c r="D23" s="264">
        <v>0</v>
      </c>
      <c r="E23" s="264">
        <v>0</v>
      </c>
      <c r="F23" s="264">
        <v>0</v>
      </c>
      <c r="G23" s="507">
        <v>0</v>
      </c>
      <c r="H23" s="507"/>
      <c r="I23" s="264">
        <v>0</v>
      </c>
      <c r="J23" s="264">
        <v>855.78</v>
      </c>
      <c r="K23" s="264">
        <v>0</v>
      </c>
      <c r="L23" s="264">
        <f t="shared" si="0"/>
        <v>855.78</v>
      </c>
      <c r="M23" s="507">
        <v>286.43</v>
      </c>
      <c r="N23" s="507"/>
      <c r="O23" s="264">
        <v>1142.21</v>
      </c>
      <c r="P23" s="264">
        <v>-1142.21</v>
      </c>
      <c r="Q23" s="292">
        <f>O23-'Memória de Cálculo'!E190</f>
        <v>0</v>
      </c>
    </row>
    <row r="24" spans="2:17" ht="15" customHeight="1">
      <c r="B24" s="331"/>
      <c r="C24" s="332" t="s">
        <v>855</v>
      </c>
      <c r="D24" s="272">
        <f>SUM(D11:D23)</f>
        <v>10010000</v>
      </c>
      <c r="E24" s="272">
        <f>SUM(E11:E23)</f>
        <v>0</v>
      </c>
      <c r="F24" s="272">
        <f>SUM(F11:F23)</f>
        <v>0</v>
      </c>
      <c r="G24" s="511">
        <f>SUM(G11:H23)</f>
        <v>0</v>
      </c>
      <c r="H24" s="511"/>
      <c r="I24" s="272">
        <f>SUM(I11:I23)</f>
        <v>10010000</v>
      </c>
      <c r="J24" s="272">
        <f>SUM(J11:J23)</f>
        <v>855.78</v>
      </c>
      <c r="K24" s="272">
        <f>SUM(K11:K23)</f>
        <v>0</v>
      </c>
      <c r="L24" s="272">
        <f>SUM(L11:L23)</f>
        <v>855.78</v>
      </c>
      <c r="M24" s="511">
        <f>SUM(M11:N23)</f>
        <v>700904.8500000002</v>
      </c>
      <c r="N24" s="511"/>
      <c r="O24" s="272">
        <f>SUM(O11:O23)</f>
        <v>701760.6300000001</v>
      </c>
      <c r="P24" s="272">
        <f>SUM(P11:P23)</f>
        <v>9308239.37</v>
      </c>
      <c r="Q24" s="302">
        <f>SUM(Q11:Q23)</f>
        <v>0</v>
      </c>
    </row>
    <row r="25" spans="2:15" ht="15" customHeight="1">
      <c r="B25" s="303"/>
      <c r="O25" s="147"/>
    </row>
    <row r="26" ht="15" customHeight="1">
      <c r="O26" s="147"/>
    </row>
  </sheetData>
  <sheetProtection password="DD4C" sheet="1" objects="1" scenarios="1" selectLockedCells="1" selectUnlockedCells="1"/>
  <mergeCells count="47">
    <mergeCell ref="G22:H22"/>
    <mergeCell ref="M22:N22"/>
    <mergeCell ref="G23:H23"/>
    <mergeCell ref="M23:N23"/>
    <mergeCell ref="G24:H24"/>
    <mergeCell ref="M24:N24"/>
    <mergeCell ref="G19:H19"/>
    <mergeCell ref="M19:N19"/>
    <mergeCell ref="G20:H20"/>
    <mergeCell ref="M20:N20"/>
    <mergeCell ref="G21:H21"/>
    <mergeCell ref="M21:N21"/>
    <mergeCell ref="G16:H16"/>
    <mergeCell ref="M16:N16"/>
    <mergeCell ref="G17:H17"/>
    <mergeCell ref="M17:N17"/>
    <mergeCell ref="G18:H18"/>
    <mergeCell ref="M18:N18"/>
    <mergeCell ref="G13:H13"/>
    <mergeCell ref="M13:N13"/>
    <mergeCell ref="G14:H14"/>
    <mergeCell ref="M14:N14"/>
    <mergeCell ref="G15:H15"/>
    <mergeCell ref="M15:N15"/>
    <mergeCell ref="G10:H10"/>
    <mergeCell ref="M10:N10"/>
    <mergeCell ref="G11:H11"/>
    <mergeCell ref="M11:N11"/>
    <mergeCell ref="G12:H12"/>
    <mergeCell ref="M12:N12"/>
    <mergeCell ref="Q7:Q9"/>
    <mergeCell ref="D8:F8"/>
    <mergeCell ref="G8:H9"/>
    <mergeCell ref="I8:I9"/>
    <mergeCell ref="J8:L8"/>
    <mergeCell ref="M8:N9"/>
    <mergeCell ref="O8:O9"/>
    <mergeCell ref="B2:Q2"/>
    <mergeCell ref="B3:Q3"/>
    <mergeCell ref="C5:Q5"/>
    <mergeCell ref="B6:G6"/>
    <mergeCell ref="H6:Q6"/>
    <mergeCell ref="B7:B9"/>
    <mergeCell ref="C7:C9"/>
    <mergeCell ref="D7:I7"/>
    <mergeCell ref="J7:O7"/>
    <mergeCell ref="P7:P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&amp;C&amp;"Arial,Normal"&amp;10Página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B2:U116"/>
  <sheetViews>
    <sheetView zoomScalePageLayoutView="0" workbookViewId="0" topLeftCell="A28">
      <selection activeCell="B116" sqref="B116:T116"/>
    </sheetView>
  </sheetViews>
  <sheetFormatPr defaultColWidth="9.140625" defaultRowHeight="15"/>
  <cols>
    <col min="1" max="1" width="2.7109375" style="4" customWidth="1"/>
    <col min="2" max="2" width="12.7109375" style="4" customWidth="1"/>
    <col min="3" max="5" width="9.140625" style="4" customWidth="1"/>
    <col min="6" max="6" width="36.7109375" style="4" customWidth="1"/>
    <col min="7" max="7" width="10.7109375" style="4" hidden="1" customWidth="1"/>
    <col min="8" max="11" width="9.00390625" style="4" hidden="1" customWidth="1"/>
    <col min="12" max="12" width="10.7109375" style="4" hidden="1" customWidth="1"/>
    <col min="13" max="18" width="9.00390625" style="4" hidden="1" customWidth="1"/>
    <col min="19" max="19" width="52.7109375" style="4" customWidth="1"/>
    <col min="20" max="20" width="9.00390625" style="4" hidden="1" customWidth="1"/>
    <col min="21" max="21" width="21.7109375" style="4" customWidth="1"/>
    <col min="22" max="16384" width="9.140625" style="4" customWidth="1"/>
  </cols>
  <sheetData>
    <row r="2" spans="2:21" ht="24" customHeight="1">
      <c r="B2" s="482" t="s">
        <v>636</v>
      </c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</row>
    <row r="3" spans="2:21" ht="42" customHeight="1">
      <c r="B3" s="494" t="s">
        <v>942</v>
      </c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</row>
    <row r="4" spans="2:20" ht="9" customHeight="1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</row>
    <row r="5" spans="2:21" ht="15.75" customHeight="1">
      <c r="B5" s="495" t="s">
        <v>808</v>
      </c>
      <c r="C5" s="495"/>
      <c r="D5" s="544" t="s">
        <v>1122</v>
      </c>
      <c r="E5" s="544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4"/>
      <c r="Q5" s="544"/>
      <c r="R5" s="544"/>
      <c r="S5" s="544"/>
      <c r="T5" s="544"/>
      <c r="U5" s="544"/>
    </row>
    <row r="6" spans="2:21" ht="15.75" customHeight="1">
      <c r="B6" s="495" t="s">
        <v>639</v>
      </c>
      <c r="C6" s="495"/>
      <c r="D6" s="495"/>
      <c r="E6" s="495"/>
      <c r="F6" s="495"/>
      <c r="G6" s="495"/>
      <c r="H6" s="495"/>
      <c r="I6" s="495"/>
      <c r="J6" s="495" t="s">
        <v>640</v>
      </c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</row>
    <row r="7" spans="2:21" ht="15" customHeight="1">
      <c r="B7" s="542" t="s">
        <v>641</v>
      </c>
      <c r="C7" s="542" t="s">
        <v>642</v>
      </c>
      <c r="D7" s="542"/>
      <c r="E7" s="542"/>
      <c r="F7" s="542"/>
      <c r="G7" s="497" t="s">
        <v>643</v>
      </c>
      <c r="H7" s="497"/>
      <c r="I7" s="497"/>
      <c r="J7" s="497"/>
      <c r="K7" s="497"/>
      <c r="L7" s="497"/>
      <c r="M7" s="497" t="s">
        <v>644</v>
      </c>
      <c r="N7" s="497"/>
      <c r="O7" s="497"/>
      <c r="P7" s="497"/>
      <c r="Q7" s="497"/>
      <c r="R7" s="497"/>
      <c r="S7" s="497"/>
      <c r="T7" s="542" t="s">
        <v>645</v>
      </c>
      <c r="U7" s="543" t="s">
        <v>944</v>
      </c>
    </row>
    <row r="8" spans="2:21" ht="15" customHeight="1">
      <c r="B8" s="542"/>
      <c r="C8" s="542"/>
      <c r="D8" s="542"/>
      <c r="E8" s="542"/>
      <c r="F8" s="542"/>
      <c r="G8" s="498" t="s">
        <v>646</v>
      </c>
      <c r="H8" s="498"/>
      <c r="I8" s="498"/>
      <c r="J8" s="498"/>
      <c r="K8" s="538" t="s">
        <v>945</v>
      </c>
      <c r="L8" s="533" t="s">
        <v>648</v>
      </c>
      <c r="M8" s="498" t="s">
        <v>649</v>
      </c>
      <c r="N8" s="498"/>
      <c r="O8" s="498"/>
      <c r="P8" s="498"/>
      <c r="Q8" s="498"/>
      <c r="R8" s="533" t="s">
        <v>650</v>
      </c>
      <c r="S8" s="533" t="s">
        <v>651</v>
      </c>
      <c r="T8" s="542"/>
      <c r="U8" s="543"/>
    </row>
    <row r="9" spans="2:21" ht="24" customHeight="1">
      <c r="B9" s="542"/>
      <c r="C9" s="542"/>
      <c r="D9" s="542"/>
      <c r="E9" s="542"/>
      <c r="F9" s="542"/>
      <c r="G9" s="304" t="s">
        <v>812</v>
      </c>
      <c r="H9" s="304" t="s">
        <v>813</v>
      </c>
      <c r="I9" s="533" t="s">
        <v>814</v>
      </c>
      <c r="J9" s="533"/>
      <c r="K9" s="538"/>
      <c r="L9" s="533"/>
      <c r="M9" s="304" t="s">
        <v>815</v>
      </c>
      <c r="N9" s="304" t="s">
        <v>816</v>
      </c>
      <c r="O9" s="533" t="s">
        <v>817</v>
      </c>
      <c r="P9" s="533"/>
      <c r="Q9" s="533"/>
      <c r="R9" s="533"/>
      <c r="S9" s="533"/>
      <c r="T9" s="533"/>
      <c r="U9" s="543"/>
    </row>
    <row r="10" spans="2:21" ht="15" customHeight="1">
      <c r="B10" s="255" t="s">
        <v>946</v>
      </c>
      <c r="C10" s="502" t="s">
        <v>652</v>
      </c>
      <c r="D10" s="502"/>
      <c r="E10" s="502"/>
      <c r="F10" s="502"/>
      <c r="G10" s="256">
        <v>150471000</v>
      </c>
      <c r="H10" s="256">
        <v>0</v>
      </c>
      <c r="I10" s="503">
        <v>0</v>
      </c>
      <c r="J10" s="503"/>
      <c r="K10" s="256">
        <v>0</v>
      </c>
      <c r="L10" s="256">
        <v>150471000</v>
      </c>
      <c r="M10" s="256">
        <v>47730.99</v>
      </c>
      <c r="N10" s="256">
        <v>-529300.71</v>
      </c>
      <c r="O10" s="503">
        <v>-481569.72</v>
      </c>
      <c r="P10" s="503"/>
      <c r="Q10" s="503"/>
      <c r="R10" s="256">
        <v>6182487.8</v>
      </c>
      <c r="S10" s="256">
        <v>5700918.08</v>
      </c>
      <c r="T10" s="256">
        <v>144770081.92</v>
      </c>
      <c r="U10" s="305"/>
    </row>
    <row r="11" spans="2:21" ht="15" customHeight="1">
      <c r="B11" s="259" t="s">
        <v>947</v>
      </c>
      <c r="C11" s="504" t="s">
        <v>653</v>
      </c>
      <c r="D11" s="504"/>
      <c r="E11" s="504"/>
      <c r="F11" s="504"/>
      <c r="G11" s="260">
        <v>134207000</v>
      </c>
      <c r="H11" s="260">
        <v>0</v>
      </c>
      <c r="I11" s="505">
        <v>0</v>
      </c>
      <c r="J11" s="505"/>
      <c r="K11" s="260">
        <v>0</v>
      </c>
      <c r="L11" s="260">
        <v>134207000</v>
      </c>
      <c r="M11" s="260">
        <v>671.26</v>
      </c>
      <c r="N11" s="260">
        <v>0.01</v>
      </c>
      <c r="O11" s="505">
        <v>671.27</v>
      </c>
      <c r="P11" s="505"/>
      <c r="Q11" s="505"/>
      <c r="R11" s="260">
        <v>5461089.5</v>
      </c>
      <c r="S11" s="260">
        <v>5461760.77</v>
      </c>
      <c r="T11" s="260">
        <v>128745239.23</v>
      </c>
      <c r="U11" s="262">
        <f>S11-S13-S32-S39-S42-S45</f>
        <v>0</v>
      </c>
    </row>
    <row r="12" spans="2:21" ht="15" customHeight="1">
      <c r="B12" s="263" t="s">
        <v>948</v>
      </c>
      <c r="C12" s="506" t="s">
        <v>654</v>
      </c>
      <c r="D12" s="506"/>
      <c r="E12" s="506"/>
      <c r="F12" s="506"/>
      <c r="G12" s="264">
        <v>0</v>
      </c>
      <c r="H12" s="264">
        <v>0</v>
      </c>
      <c r="I12" s="507">
        <v>0</v>
      </c>
      <c r="J12" s="507"/>
      <c r="K12" s="264">
        <v>0</v>
      </c>
      <c r="L12" s="264">
        <v>0</v>
      </c>
      <c r="M12" s="264">
        <v>671.26</v>
      </c>
      <c r="N12" s="264">
        <v>0.01</v>
      </c>
      <c r="O12" s="507">
        <v>671.27</v>
      </c>
      <c r="P12" s="507"/>
      <c r="Q12" s="507"/>
      <c r="R12" s="264">
        <v>4964634.16</v>
      </c>
      <c r="S12" s="264">
        <v>4965305.43</v>
      </c>
      <c r="T12" s="264">
        <v>-4965305.43</v>
      </c>
      <c r="U12" s="279"/>
    </row>
    <row r="13" spans="2:21" ht="15" customHeight="1">
      <c r="B13" s="259" t="s">
        <v>949</v>
      </c>
      <c r="C13" s="504" t="s">
        <v>655</v>
      </c>
      <c r="D13" s="504"/>
      <c r="E13" s="504"/>
      <c r="F13" s="504"/>
      <c r="G13" s="260">
        <v>0</v>
      </c>
      <c r="H13" s="260">
        <v>0</v>
      </c>
      <c r="I13" s="505">
        <v>0</v>
      </c>
      <c r="J13" s="505"/>
      <c r="K13" s="260">
        <v>0</v>
      </c>
      <c r="L13" s="260">
        <v>0</v>
      </c>
      <c r="M13" s="260">
        <v>-393.33</v>
      </c>
      <c r="N13" s="260">
        <v>0</v>
      </c>
      <c r="O13" s="505">
        <v>-393.33</v>
      </c>
      <c r="P13" s="505"/>
      <c r="Q13" s="505"/>
      <c r="R13" s="260">
        <v>3964030.13</v>
      </c>
      <c r="S13" s="260">
        <v>3963636.8</v>
      </c>
      <c r="T13" s="260">
        <v>-3963636.8</v>
      </c>
      <c r="U13" s="262">
        <f>S13-S14-S15-S16-S17-S18-S19-S20-S21-S22-S23-S24-S25-S26-S27-S28-S29-S30-S31</f>
        <v>-8.512870408594608E-10</v>
      </c>
    </row>
    <row r="14" spans="2:21" ht="15" customHeight="1">
      <c r="B14" s="267" t="s">
        <v>950</v>
      </c>
      <c r="C14" s="508" t="s">
        <v>656</v>
      </c>
      <c r="D14" s="508"/>
      <c r="E14" s="508"/>
      <c r="F14" s="508"/>
      <c r="G14" s="268">
        <v>0</v>
      </c>
      <c r="H14" s="268">
        <v>0</v>
      </c>
      <c r="I14" s="509">
        <v>0</v>
      </c>
      <c r="J14" s="509"/>
      <c r="K14" s="268">
        <v>0</v>
      </c>
      <c r="L14" s="268">
        <v>0</v>
      </c>
      <c r="M14" s="268">
        <v>0</v>
      </c>
      <c r="N14" s="268">
        <v>0</v>
      </c>
      <c r="O14" s="509">
        <v>0</v>
      </c>
      <c r="P14" s="509"/>
      <c r="Q14" s="509"/>
      <c r="R14" s="268">
        <v>168818.6</v>
      </c>
      <c r="S14" s="268">
        <v>168818.6</v>
      </c>
      <c r="T14" s="268">
        <v>-168818.6</v>
      </c>
      <c r="U14" s="270">
        <f>S14-'Memória de Cálculo'!E217-'Memória de Cálculo'!E218</f>
        <v>0</v>
      </c>
    </row>
    <row r="15" spans="2:21" ht="15" customHeight="1">
      <c r="B15" s="267" t="s">
        <v>951</v>
      </c>
      <c r="C15" s="508" t="s">
        <v>657</v>
      </c>
      <c r="D15" s="508"/>
      <c r="E15" s="508"/>
      <c r="F15" s="508"/>
      <c r="G15" s="268">
        <v>0</v>
      </c>
      <c r="H15" s="268">
        <v>0</v>
      </c>
      <c r="I15" s="509">
        <v>0</v>
      </c>
      <c r="J15" s="509"/>
      <c r="K15" s="268">
        <v>0</v>
      </c>
      <c r="L15" s="268">
        <v>0</v>
      </c>
      <c r="M15" s="268">
        <v>0</v>
      </c>
      <c r="N15" s="268">
        <v>0</v>
      </c>
      <c r="O15" s="509">
        <v>0</v>
      </c>
      <c r="P15" s="509"/>
      <c r="Q15" s="509"/>
      <c r="R15" s="268">
        <v>38909.47</v>
      </c>
      <c r="S15" s="268">
        <v>38909.47</v>
      </c>
      <c r="T15" s="268">
        <v>-38909.47</v>
      </c>
      <c r="U15" s="270">
        <f>S15-'Memória de Cálculo'!E245-'Memória de Cálculo'!E246</f>
        <v>0</v>
      </c>
    </row>
    <row r="16" spans="2:21" ht="15" customHeight="1">
      <c r="B16" s="267" t="s">
        <v>952</v>
      </c>
      <c r="C16" s="508" t="s">
        <v>658</v>
      </c>
      <c r="D16" s="508"/>
      <c r="E16" s="508"/>
      <c r="F16" s="508"/>
      <c r="G16" s="268">
        <v>0</v>
      </c>
      <c r="H16" s="268">
        <v>0</v>
      </c>
      <c r="I16" s="509">
        <v>0</v>
      </c>
      <c r="J16" s="509"/>
      <c r="K16" s="268">
        <v>0</v>
      </c>
      <c r="L16" s="268">
        <v>0</v>
      </c>
      <c r="M16" s="268">
        <v>0</v>
      </c>
      <c r="N16" s="268">
        <v>0</v>
      </c>
      <c r="O16" s="509">
        <v>0</v>
      </c>
      <c r="P16" s="509"/>
      <c r="Q16" s="509"/>
      <c r="R16" s="268">
        <v>337162.1</v>
      </c>
      <c r="S16" s="268">
        <v>337162.1</v>
      </c>
      <c r="T16" s="268">
        <v>-337162.1</v>
      </c>
      <c r="U16" s="270">
        <f>S16-'Memória de Cálculo'!E273-'Memória de Cálculo'!E274</f>
        <v>0</v>
      </c>
    </row>
    <row r="17" spans="2:21" ht="15" customHeight="1">
      <c r="B17" s="267" t="s">
        <v>953</v>
      </c>
      <c r="C17" s="508" t="s">
        <v>659</v>
      </c>
      <c r="D17" s="508"/>
      <c r="E17" s="508"/>
      <c r="F17" s="508"/>
      <c r="G17" s="268">
        <v>0</v>
      </c>
      <c r="H17" s="268">
        <v>0</v>
      </c>
      <c r="I17" s="509">
        <v>0</v>
      </c>
      <c r="J17" s="509"/>
      <c r="K17" s="268">
        <v>0</v>
      </c>
      <c r="L17" s="268">
        <v>0</v>
      </c>
      <c r="M17" s="268">
        <v>0</v>
      </c>
      <c r="N17" s="268">
        <v>0</v>
      </c>
      <c r="O17" s="509">
        <v>0</v>
      </c>
      <c r="P17" s="509"/>
      <c r="Q17" s="509"/>
      <c r="R17" s="268">
        <v>998</v>
      </c>
      <c r="S17" s="268">
        <v>998</v>
      </c>
      <c r="T17" s="268">
        <v>-998</v>
      </c>
      <c r="U17" s="270">
        <f>S17-'Memória de Cálculo'!E292</f>
        <v>0</v>
      </c>
    </row>
    <row r="18" spans="2:21" ht="15" customHeight="1">
      <c r="B18" s="267" t="s">
        <v>954</v>
      </c>
      <c r="C18" s="508" t="s">
        <v>660</v>
      </c>
      <c r="D18" s="508"/>
      <c r="E18" s="508"/>
      <c r="F18" s="508"/>
      <c r="G18" s="268">
        <v>0</v>
      </c>
      <c r="H18" s="268">
        <v>0</v>
      </c>
      <c r="I18" s="509">
        <v>0</v>
      </c>
      <c r="J18" s="509"/>
      <c r="K18" s="268">
        <v>0</v>
      </c>
      <c r="L18" s="268">
        <v>0</v>
      </c>
      <c r="M18" s="268">
        <v>0</v>
      </c>
      <c r="N18" s="268">
        <v>0</v>
      </c>
      <c r="O18" s="509">
        <v>0</v>
      </c>
      <c r="P18" s="509"/>
      <c r="Q18" s="509"/>
      <c r="R18" s="268">
        <v>1255386.04</v>
      </c>
      <c r="S18" s="268">
        <v>1255386.04</v>
      </c>
      <c r="T18" s="268">
        <v>-1255386.04</v>
      </c>
      <c r="U18" s="270">
        <f>S18-'Memória de Cálculo'!E317-'Memória de Cálculo'!E318</f>
        <v>0</v>
      </c>
    </row>
    <row r="19" spans="2:21" ht="15" customHeight="1">
      <c r="B19" s="267" t="s">
        <v>955</v>
      </c>
      <c r="C19" s="508" t="s">
        <v>661</v>
      </c>
      <c r="D19" s="508"/>
      <c r="E19" s="508"/>
      <c r="F19" s="508"/>
      <c r="G19" s="268">
        <v>0</v>
      </c>
      <c r="H19" s="268">
        <v>0</v>
      </c>
      <c r="I19" s="509">
        <v>0</v>
      </c>
      <c r="J19" s="509"/>
      <c r="K19" s="268">
        <v>0</v>
      </c>
      <c r="L19" s="268">
        <v>0</v>
      </c>
      <c r="M19" s="268">
        <v>0</v>
      </c>
      <c r="N19" s="268">
        <v>0</v>
      </c>
      <c r="O19" s="509">
        <v>0</v>
      </c>
      <c r="P19" s="509"/>
      <c r="Q19" s="509"/>
      <c r="R19" s="268">
        <v>807538.93</v>
      </c>
      <c r="S19" s="268">
        <v>807538.93</v>
      </c>
      <c r="T19" s="268">
        <v>-807538.93</v>
      </c>
      <c r="U19" s="270">
        <f>S19-'Memória de Cálculo'!E348-'Memória de Cálculo'!E349</f>
        <v>0</v>
      </c>
    </row>
    <row r="20" spans="2:21" ht="15" customHeight="1">
      <c r="B20" s="267" t="s">
        <v>956</v>
      </c>
      <c r="C20" s="508" t="s">
        <v>662</v>
      </c>
      <c r="D20" s="508"/>
      <c r="E20" s="508"/>
      <c r="F20" s="508"/>
      <c r="G20" s="268">
        <v>0</v>
      </c>
      <c r="H20" s="268">
        <v>0</v>
      </c>
      <c r="I20" s="509">
        <v>0</v>
      </c>
      <c r="J20" s="509"/>
      <c r="K20" s="268">
        <v>0</v>
      </c>
      <c r="L20" s="268">
        <v>0</v>
      </c>
      <c r="M20" s="268">
        <v>0</v>
      </c>
      <c r="N20" s="268">
        <v>0</v>
      </c>
      <c r="O20" s="509">
        <v>0</v>
      </c>
      <c r="P20" s="509"/>
      <c r="Q20" s="509"/>
      <c r="R20" s="268">
        <v>776367</v>
      </c>
      <c r="S20" s="268">
        <v>776367</v>
      </c>
      <c r="T20" s="268">
        <v>-776367</v>
      </c>
      <c r="U20" s="270">
        <f>S20-'Memória de Cálculo'!E367</f>
        <v>0</v>
      </c>
    </row>
    <row r="21" spans="2:21" ht="15" customHeight="1">
      <c r="B21" s="267" t="s">
        <v>957</v>
      </c>
      <c r="C21" s="508" t="s">
        <v>663</v>
      </c>
      <c r="D21" s="508"/>
      <c r="E21" s="508"/>
      <c r="F21" s="508"/>
      <c r="G21" s="268">
        <v>0</v>
      </c>
      <c r="H21" s="268">
        <v>0</v>
      </c>
      <c r="I21" s="509">
        <v>0</v>
      </c>
      <c r="J21" s="509"/>
      <c r="K21" s="268">
        <v>0</v>
      </c>
      <c r="L21" s="268">
        <v>0</v>
      </c>
      <c r="M21" s="268">
        <v>0</v>
      </c>
      <c r="N21" s="268">
        <v>0</v>
      </c>
      <c r="O21" s="509">
        <v>0</v>
      </c>
      <c r="P21" s="509"/>
      <c r="Q21" s="509"/>
      <c r="R21" s="268">
        <v>228058.51</v>
      </c>
      <c r="S21" s="268">
        <v>228058.51</v>
      </c>
      <c r="T21" s="268">
        <v>-228058.51</v>
      </c>
      <c r="U21" s="270">
        <f>S21-'Memória de Cálculo'!E393-'Memória de Cálculo'!E394</f>
        <v>0</v>
      </c>
    </row>
    <row r="22" spans="2:21" ht="15" customHeight="1">
      <c r="B22" s="267" t="s">
        <v>958</v>
      </c>
      <c r="C22" s="508" t="s">
        <v>664</v>
      </c>
      <c r="D22" s="508"/>
      <c r="E22" s="508"/>
      <c r="F22" s="508"/>
      <c r="G22" s="268">
        <v>0</v>
      </c>
      <c r="H22" s="268">
        <v>0</v>
      </c>
      <c r="I22" s="509">
        <v>0</v>
      </c>
      <c r="J22" s="509"/>
      <c r="K22" s="268">
        <v>0</v>
      </c>
      <c r="L22" s="268">
        <v>0</v>
      </c>
      <c r="M22" s="268">
        <v>60.42</v>
      </c>
      <c r="N22" s="268">
        <v>0</v>
      </c>
      <c r="O22" s="509">
        <v>60.42</v>
      </c>
      <c r="P22" s="509"/>
      <c r="Q22" s="509"/>
      <c r="R22" s="268">
        <v>27892.56</v>
      </c>
      <c r="S22" s="268">
        <v>27952.98</v>
      </c>
      <c r="T22" s="268">
        <v>-27952.98</v>
      </c>
      <c r="U22" s="270">
        <f>S22-'Memória de Cálculo'!E425-'Memória de Cálculo'!E426</f>
        <v>0</v>
      </c>
    </row>
    <row r="23" spans="2:21" ht="15" customHeight="1">
      <c r="B23" s="267" t="s">
        <v>959</v>
      </c>
      <c r="C23" s="508" t="s">
        <v>665</v>
      </c>
      <c r="D23" s="508"/>
      <c r="E23" s="508"/>
      <c r="F23" s="508"/>
      <c r="G23" s="268">
        <v>0</v>
      </c>
      <c r="H23" s="268">
        <v>0</v>
      </c>
      <c r="I23" s="509">
        <v>0</v>
      </c>
      <c r="J23" s="509"/>
      <c r="K23" s="268">
        <v>0</v>
      </c>
      <c r="L23" s="268">
        <v>0</v>
      </c>
      <c r="M23" s="268">
        <v>0</v>
      </c>
      <c r="N23" s="268">
        <v>0</v>
      </c>
      <c r="O23" s="509">
        <v>0</v>
      </c>
      <c r="P23" s="509"/>
      <c r="Q23" s="509"/>
      <c r="R23" s="268">
        <v>1679.34</v>
      </c>
      <c r="S23" s="268">
        <v>1679.34</v>
      </c>
      <c r="T23" s="268">
        <v>-1679.34</v>
      </c>
      <c r="U23" s="270">
        <f>S23-'Memória de Cálculo'!E452-'Memória de Cálculo'!E453</f>
        <v>0</v>
      </c>
    </row>
    <row r="24" spans="2:21" ht="15" customHeight="1">
      <c r="B24" s="267" t="s">
        <v>962</v>
      </c>
      <c r="C24" s="508" t="s">
        <v>666</v>
      </c>
      <c r="D24" s="508"/>
      <c r="E24" s="508"/>
      <c r="F24" s="508"/>
      <c r="G24" s="268">
        <v>0</v>
      </c>
      <c r="H24" s="268">
        <v>0</v>
      </c>
      <c r="I24" s="509">
        <v>0</v>
      </c>
      <c r="J24" s="509"/>
      <c r="K24" s="268">
        <v>0</v>
      </c>
      <c r="L24" s="268">
        <v>0</v>
      </c>
      <c r="M24" s="268">
        <v>-453.75</v>
      </c>
      <c r="N24" s="268">
        <v>0</v>
      </c>
      <c r="O24" s="509">
        <v>-453.75</v>
      </c>
      <c r="P24" s="509"/>
      <c r="Q24" s="509"/>
      <c r="R24" s="268">
        <v>70177.46</v>
      </c>
      <c r="S24" s="268">
        <v>69723.71</v>
      </c>
      <c r="T24" s="268">
        <v>-69723.71</v>
      </c>
      <c r="U24" s="270">
        <f>S24-'Memória de Cálculo'!E483-'Memória de Cálculo'!E484</f>
        <v>0</v>
      </c>
    </row>
    <row r="25" spans="2:21" ht="15" customHeight="1">
      <c r="B25" s="267" t="s">
        <v>963</v>
      </c>
      <c r="C25" s="508" t="s">
        <v>667</v>
      </c>
      <c r="D25" s="508"/>
      <c r="E25" s="508"/>
      <c r="F25" s="508"/>
      <c r="G25" s="268">
        <v>0</v>
      </c>
      <c r="H25" s="268">
        <v>0</v>
      </c>
      <c r="I25" s="509">
        <v>0</v>
      </c>
      <c r="J25" s="509"/>
      <c r="K25" s="268">
        <v>0</v>
      </c>
      <c r="L25" s="268">
        <v>0</v>
      </c>
      <c r="M25" s="268">
        <v>0</v>
      </c>
      <c r="N25" s="268">
        <v>0</v>
      </c>
      <c r="O25" s="509">
        <v>0</v>
      </c>
      <c r="P25" s="509"/>
      <c r="Q25" s="509"/>
      <c r="R25" s="268">
        <v>7102.67</v>
      </c>
      <c r="S25" s="268">
        <v>7102.67</v>
      </c>
      <c r="T25" s="268">
        <v>-7102.67</v>
      </c>
      <c r="U25" s="270">
        <f>S25-'Memória de Cálculo'!E504</f>
        <v>0</v>
      </c>
    </row>
    <row r="26" spans="2:21" ht="15" customHeight="1">
      <c r="B26" s="267" t="s">
        <v>964</v>
      </c>
      <c r="C26" s="508" t="s">
        <v>668</v>
      </c>
      <c r="D26" s="508"/>
      <c r="E26" s="508"/>
      <c r="F26" s="508"/>
      <c r="G26" s="268">
        <v>0</v>
      </c>
      <c r="H26" s="268">
        <v>0</v>
      </c>
      <c r="I26" s="509">
        <v>0</v>
      </c>
      <c r="J26" s="509"/>
      <c r="K26" s="268">
        <v>0</v>
      </c>
      <c r="L26" s="268">
        <v>0</v>
      </c>
      <c r="M26" s="268">
        <v>0</v>
      </c>
      <c r="N26" s="268">
        <v>0</v>
      </c>
      <c r="O26" s="509">
        <v>0</v>
      </c>
      <c r="P26" s="509"/>
      <c r="Q26" s="509"/>
      <c r="R26" s="268">
        <v>154136.95</v>
      </c>
      <c r="S26" s="268">
        <v>154136.95</v>
      </c>
      <c r="T26" s="268">
        <v>-154136.95</v>
      </c>
      <c r="U26" s="270">
        <f>S26-'Memória de Cálculo'!E529-'Memória de Cálculo'!E530-'Memória de Cálculo'!E531</f>
        <v>2.1827872842550278E-11</v>
      </c>
    </row>
    <row r="27" spans="2:21" ht="15" customHeight="1">
      <c r="B27" s="267" t="s">
        <v>965</v>
      </c>
      <c r="C27" s="508" t="s">
        <v>669</v>
      </c>
      <c r="D27" s="508"/>
      <c r="E27" s="508"/>
      <c r="F27" s="508"/>
      <c r="G27" s="268">
        <v>0</v>
      </c>
      <c r="H27" s="268">
        <v>0</v>
      </c>
      <c r="I27" s="509">
        <v>0</v>
      </c>
      <c r="J27" s="509"/>
      <c r="K27" s="268">
        <v>0</v>
      </c>
      <c r="L27" s="268">
        <v>0</v>
      </c>
      <c r="M27" s="268">
        <v>0</v>
      </c>
      <c r="N27" s="268">
        <v>0</v>
      </c>
      <c r="O27" s="509">
        <v>0</v>
      </c>
      <c r="P27" s="509"/>
      <c r="Q27" s="509"/>
      <c r="R27" s="268">
        <v>397.25</v>
      </c>
      <c r="S27" s="268">
        <v>397.25</v>
      </c>
      <c r="T27" s="268">
        <v>-397.25</v>
      </c>
      <c r="U27" s="270">
        <f>S27-'Memória de Cálculo'!E550</f>
        <v>0</v>
      </c>
    </row>
    <row r="28" spans="2:21" ht="15" customHeight="1">
      <c r="B28" s="267" t="s">
        <v>1117</v>
      </c>
      <c r="C28" s="508" t="s">
        <v>1118</v>
      </c>
      <c r="D28" s="508"/>
      <c r="E28" s="508"/>
      <c r="F28" s="508"/>
      <c r="G28" s="268">
        <v>0</v>
      </c>
      <c r="H28" s="268">
        <v>0</v>
      </c>
      <c r="I28" s="509">
        <v>0</v>
      </c>
      <c r="J28" s="509"/>
      <c r="K28" s="268">
        <v>0</v>
      </c>
      <c r="L28" s="268">
        <v>0</v>
      </c>
      <c r="M28" s="268">
        <v>0</v>
      </c>
      <c r="N28" s="268">
        <v>0</v>
      </c>
      <c r="O28" s="509">
        <v>0</v>
      </c>
      <c r="P28" s="509"/>
      <c r="Q28" s="509"/>
      <c r="R28" s="268">
        <v>466.66</v>
      </c>
      <c r="S28" s="268">
        <v>466.66</v>
      </c>
      <c r="T28" s="268">
        <v>-466.66</v>
      </c>
      <c r="U28" s="270">
        <f>S28-'Memória de Cálculo'!E558</f>
        <v>0</v>
      </c>
    </row>
    <row r="29" spans="2:21" ht="15" customHeight="1">
      <c r="B29" s="267" t="s">
        <v>966</v>
      </c>
      <c r="C29" s="508" t="s">
        <v>670</v>
      </c>
      <c r="D29" s="508"/>
      <c r="E29" s="508"/>
      <c r="F29" s="508"/>
      <c r="G29" s="268">
        <v>0</v>
      </c>
      <c r="H29" s="268">
        <v>0</v>
      </c>
      <c r="I29" s="509">
        <v>0</v>
      </c>
      <c r="J29" s="509"/>
      <c r="K29" s="268">
        <v>0</v>
      </c>
      <c r="L29" s="268">
        <v>0</v>
      </c>
      <c r="M29" s="268">
        <v>0</v>
      </c>
      <c r="N29" s="268">
        <v>0</v>
      </c>
      <c r="O29" s="509">
        <v>0</v>
      </c>
      <c r="P29" s="509"/>
      <c r="Q29" s="509"/>
      <c r="R29" s="268">
        <v>3293.96</v>
      </c>
      <c r="S29" s="268">
        <v>3293.96</v>
      </c>
      <c r="T29" s="268">
        <v>-3293.96</v>
      </c>
      <c r="U29" s="270">
        <f>S29-'Memória de Cálculo'!E582</f>
        <v>0</v>
      </c>
    </row>
    <row r="30" spans="2:21" ht="15" customHeight="1">
      <c r="B30" s="267" t="s">
        <v>967</v>
      </c>
      <c r="C30" s="508" t="s">
        <v>671</v>
      </c>
      <c r="D30" s="508"/>
      <c r="E30" s="508"/>
      <c r="F30" s="508"/>
      <c r="G30" s="268">
        <v>0</v>
      </c>
      <c r="H30" s="268">
        <v>0</v>
      </c>
      <c r="I30" s="509">
        <v>0</v>
      </c>
      <c r="J30" s="509"/>
      <c r="K30" s="268">
        <v>0</v>
      </c>
      <c r="L30" s="268">
        <v>0</v>
      </c>
      <c r="M30" s="268">
        <v>0</v>
      </c>
      <c r="N30" s="268">
        <v>0</v>
      </c>
      <c r="O30" s="509">
        <v>0</v>
      </c>
      <c r="P30" s="509"/>
      <c r="Q30" s="509"/>
      <c r="R30" s="268">
        <v>45306.31</v>
      </c>
      <c r="S30" s="268">
        <v>45306.31</v>
      </c>
      <c r="T30" s="268">
        <v>-45306.31</v>
      </c>
      <c r="U30" s="270">
        <f>S30-'Memória de Cálculo'!E598</f>
        <v>0</v>
      </c>
    </row>
    <row r="31" spans="2:21" ht="15" customHeight="1">
      <c r="B31" s="267" t="s">
        <v>1011</v>
      </c>
      <c r="C31" s="508" t="s">
        <v>1012</v>
      </c>
      <c r="D31" s="508"/>
      <c r="E31" s="508"/>
      <c r="F31" s="508"/>
      <c r="G31" s="268">
        <v>0</v>
      </c>
      <c r="H31" s="268">
        <v>0</v>
      </c>
      <c r="I31" s="509">
        <v>0</v>
      </c>
      <c r="J31" s="509"/>
      <c r="K31" s="268">
        <v>0</v>
      </c>
      <c r="L31" s="268">
        <v>0</v>
      </c>
      <c r="M31" s="268">
        <v>0</v>
      </c>
      <c r="N31" s="268">
        <v>0</v>
      </c>
      <c r="O31" s="509">
        <v>0</v>
      </c>
      <c r="P31" s="509"/>
      <c r="Q31" s="509"/>
      <c r="R31" s="268">
        <v>40338.32</v>
      </c>
      <c r="S31" s="268">
        <v>40338.32</v>
      </c>
      <c r="T31" s="268">
        <v>-40338.32</v>
      </c>
      <c r="U31" s="270">
        <f>S31-'Memória de Cálculo'!E615</f>
        <v>0</v>
      </c>
    </row>
    <row r="32" spans="2:21" ht="15" customHeight="1">
      <c r="B32" s="259" t="s">
        <v>968</v>
      </c>
      <c r="C32" s="504" t="s">
        <v>672</v>
      </c>
      <c r="D32" s="504"/>
      <c r="E32" s="504"/>
      <c r="F32" s="504"/>
      <c r="G32" s="260">
        <v>0</v>
      </c>
      <c r="H32" s="260">
        <v>0</v>
      </c>
      <c r="I32" s="505">
        <v>0</v>
      </c>
      <c r="J32" s="505"/>
      <c r="K32" s="260">
        <v>0</v>
      </c>
      <c r="L32" s="260">
        <v>0</v>
      </c>
      <c r="M32" s="260">
        <v>1064.59</v>
      </c>
      <c r="N32" s="260">
        <v>0.01</v>
      </c>
      <c r="O32" s="505">
        <v>1064.6</v>
      </c>
      <c r="P32" s="505"/>
      <c r="Q32" s="505"/>
      <c r="R32" s="260">
        <v>196096.51</v>
      </c>
      <c r="S32" s="260">
        <v>197161.11</v>
      </c>
      <c r="T32" s="260">
        <v>-197161.11</v>
      </c>
      <c r="U32" s="262">
        <f>S32-S33-S34-S35-S36-S37-S38</f>
        <v>0</v>
      </c>
    </row>
    <row r="33" spans="2:21" ht="15" customHeight="1">
      <c r="B33" s="267" t="s">
        <v>969</v>
      </c>
      <c r="C33" s="508" t="s">
        <v>673</v>
      </c>
      <c r="D33" s="508"/>
      <c r="E33" s="508"/>
      <c r="F33" s="508"/>
      <c r="G33" s="268">
        <v>0</v>
      </c>
      <c r="H33" s="268">
        <v>0</v>
      </c>
      <c r="I33" s="509">
        <v>0</v>
      </c>
      <c r="J33" s="509"/>
      <c r="K33" s="268">
        <v>0</v>
      </c>
      <c r="L33" s="268">
        <v>0</v>
      </c>
      <c r="M33" s="268">
        <v>124.25</v>
      </c>
      <c r="N33" s="268">
        <v>0.01</v>
      </c>
      <c r="O33" s="509">
        <v>124.26</v>
      </c>
      <c r="P33" s="509"/>
      <c r="Q33" s="509"/>
      <c r="R33" s="268">
        <v>1074.58</v>
      </c>
      <c r="S33" s="268">
        <v>1198.84</v>
      </c>
      <c r="T33" s="268">
        <v>-1198.84</v>
      </c>
      <c r="U33" s="270">
        <f>S33-'Memória de Cálculo'!E632</f>
        <v>0</v>
      </c>
    </row>
    <row r="34" spans="2:21" ht="15" customHeight="1">
      <c r="B34" s="267" t="s">
        <v>970</v>
      </c>
      <c r="C34" s="508" t="s">
        <v>674</v>
      </c>
      <c r="D34" s="508"/>
      <c r="E34" s="508"/>
      <c r="F34" s="508"/>
      <c r="G34" s="268">
        <v>0</v>
      </c>
      <c r="H34" s="268">
        <v>0</v>
      </c>
      <c r="I34" s="509">
        <v>0</v>
      </c>
      <c r="J34" s="509"/>
      <c r="K34" s="268">
        <v>0</v>
      </c>
      <c r="L34" s="268">
        <v>0</v>
      </c>
      <c r="M34" s="268">
        <v>940.34</v>
      </c>
      <c r="N34" s="268">
        <v>0</v>
      </c>
      <c r="O34" s="509">
        <v>940.34</v>
      </c>
      <c r="P34" s="509"/>
      <c r="Q34" s="509"/>
      <c r="R34" s="268">
        <v>146180.79</v>
      </c>
      <c r="S34" s="268">
        <v>147121.13</v>
      </c>
      <c r="T34" s="268">
        <v>-147121.13</v>
      </c>
      <c r="U34" s="270">
        <f>S34-'Memória de Cálculo'!E653-'Memória de Cálculo'!E654</f>
        <v>0</v>
      </c>
    </row>
    <row r="35" spans="2:21" ht="15" customHeight="1">
      <c r="B35" s="267" t="s">
        <v>971</v>
      </c>
      <c r="C35" s="508" t="s">
        <v>972</v>
      </c>
      <c r="D35" s="508"/>
      <c r="E35" s="508"/>
      <c r="F35" s="508"/>
      <c r="G35" s="268">
        <v>0</v>
      </c>
      <c r="H35" s="268">
        <v>0</v>
      </c>
      <c r="I35" s="509">
        <v>0</v>
      </c>
      <c r="J35" s="509"/>
      <c r="K35" s="268">
        <v>0</v>
      </c>
      <c r="L35" s="268">
        <v>0</v>
      </c>
      <c r="M35" s="268">
        <v>0</v>
      </c>
      <c r="N35" s="268">
        <v>0</v>
      </c>
      <c r="O35" s="509">
        <v>0</v>
      </c>
      <c r="P35" s="509"/>
      <c r="Q35" s="509"/>
      <c r="R35" s="268">
        <v>170.83</v>
      </c>
      <c r="S35" s="268">
        <v>170.83</v>
      </c>
      <c r="T35" s="268">
        <v>-170.83</v>
      </c>
      <c r="U35" s="270">
        <f>S35-'Memória de Cálculo'!E670</f>
        <v>0</v>
      </c>
    </row>
    <row r="36" spans="2:21" ht="15" customHeight="1">
      <c r="B36" s="267" t="s">
        <v>1119</v>
      </c>
      <c r="C36" s="508" t="s">
        <v>1120</v>
      </c>
      <c r="D36" s="508"/>
      <c r="E36" s="508"/>
      <c r="F36" s="508"/>
      <c r="G36" s="268">
        <v>0</v>
      </c>
      <c r="H36" s="268">
        <v>0</v>
      </c>
      <c r="I36" s="509">
        <v>0</v>
      </c>
      <c r="J36" s="509"/>
      <c r="K36" s="268">
        <v>0</v>
      </c>
      <c r="L36" s="268">
        <v>0</v>
      </c>
      <c r="M36" s="268">
        <v>0</v>
      </c>
      <c r="N36" s="268">
        <v>0</v>
      </c>
      <c r="O36" s="509">
        <v>0</v>
      </c>
      <c r="P36" s="509"/>
      <c r="Q36" s="509"/>
      <c r="R36" s="268">
        <v>483.33</v>
      </c>
      <c r="S36" s="268">
        <v>483.33</v>
      </c>
      <c r="T36" s="268">
        <v>-483.33</v>
      </c>
      <c r="U36" s="270">
        <f>S36-'Memória de Cálculo'!E678</f>
        <v>0</v>
      </c>
    </row>
    <row r="37" spans="2:21" ht="15" customHeight="1">
      <c r="B37" s="267" t="s">
        <v>973</v>
      </c>
      <c r="C37" s="508" t="s">
        <v>675</v>
      </c>
      <c r="D37" s="508"/>
      <c r="E37" s="508"/>
      <c r="F37" s="508"/>
      <c r="G37" s="268">
        <v>0</v>
      </c>
      <c r="H37" s="268">
        <v>0</v>
      </c>
      <c r="I37" s="509">
        <v>0</v>
      </c>
      <c r="J37" s="509"/>
      <c r="K37" s="268">
        <v>0</v>
      </c>
      <c r="L37" s="268">
        <v>0</v>
      </c>
      <c r="M37" s="268">
        <v>0</v>
      </c>
      <c r="N37" s="268">
        <v>0</v>
      </c>
      <c r="O37" s="509">
        <v>0</v>
      </c>
      <c r="P37" s="509"/>
      <c r="Q37" s="509"/>
      <c r="R37" s="268">
        <v>4752.71</v>
      </c>
      <c r="S37" s="268">
        <v>4752.71</v>
      </c>
      <c r="T37" s="268">
        <v>-4752.71</v>
      </c>
      <c r="U37" s="270">
        <f>S37-'Memória de Cálculo'!E702</f>
        <v>0</v>
      </c>
    </row>
    <row r="38" spans="2:21" ht="15" customHeight="1">
      <c r="B38" s="267" t="s">
        <v>974</v>
      </c>
      <c r="C38" s="508" t="s">
        <v>676</v>
      </c>
      <c r="D38" s="508"/>
      <c r="E38" s="508"/>
      <c r="F38" s="508"/>
      <c r="G38" s="268">
        <v>0</v>
      </c>
      <c r="H38" s="268">
        <v>0</v>
      </c>
      <c r="I38" s="509">
        <v>0</v>
      </c>
      <c r="J38" s="509"/>
      <c r="K38" s="268">
        <v>0</v>
      </c>
      <c r="L38" s="268">
        <v>0</v>
      </c>
      <c r="M38" s="268">
        <v>0</v>
      </c>
      <c r="N38" s="268">
        <v>0</v>
      </c>
      <c r="O38" s="509">
        <v>0</v>
      </c>
      <c r="P38" s="509"/>
      <c r="Q38" s="509"/>
      <c r="R38" s="268">
        <v>43434.27</v>
      </c>
      <c r="S38" s="268">
        <v>43434.27</v>
      </c>
      <c r="T38" s="268">
        <v>-43434.27</v>
      </c>
      <c r="U38" s="270">
        <f>S38-'Memória de Cálculo'!E719</f>
        <v>0</v>
      </c>
    </row>
    <row r="39" spans="2:21" ht="15" customHeight="1">
      <c r="B39" s="259" t="s">
        <v>975</v>
      </c>
      <c r="C39" s="504" t="s">
        <v>677</v>
      </c>
      <c r="D39" s="504"/>
      <c r="E39" s="504"/>
      <c r="F39" s="504"/>
      <c r="G39" s="260">
        <v>0</v>
      </c>
      <c r="H39" s="260">
        <v>0</v>
      </c>
      <c r="I39" s="505">
        <v>0</v>
      </c>
      <c r="J39" s="505"/>
      <c r="K39" s="260">
        <v>0</v>
      </c>
      <c r="L39" s="260">
        <v>0</v>
      </c>
      <c r="M39" s="260">
        <v>0</v>
      </c>
      <c r="N39" s="260">
        <v>0</v>
      </c>
      <c r="O39" s="505">
        <v>0</v>
      </c>
      <c r="P39" s="505"/>
      <c r="Q39" s="505"/>
      <c r="R39" s="260">
        <v>323943.35</v>
      </c>
      <c r="S39" s="260">
        <v>323943.35</v>
      </c>
      <c r="T39" s="260">
        <v>-323943.35</v>
      </c>
      <c r="U39" s="262">
        <f>S39-S40-S41</f>
        <v>0</v>
      </c>
    </row>
    <row r="40" spans="2:21" ht="15" customHeight="1">
      <c r="B40" s="267" t="s">
        <v>976</v>
      </c>
      <c r="C40" s="508" t="s">
        <v>678</v>
      </c>
      <c r="D40" s="508"/>
      <c r="E40" s="508"/>
      <c r="F40" s="508"/>
      <c r="G40" s="268">
        <v>0</v>
      </c>
      <c r="H40" s="268">
        <v>0</v>
      </c>
      <c r="I40" s="509">
        <v>0</v>
      </c>
      <c r="J40" s="509"/>
      <c r="K40" s="268">
        <v>0</v>
      </c>
      <c r="L40" s="268">
        <v>0</v>
      </c>
      <c r="M40" s="268">
        <v>0</v>
      </c>
      <c r="N40" s="268">
        <v>0</v>
      </c>
      <c r="O40" s="509">
        <v>0</v>
      </c>
      <c r="P40" s="509"/>
      <c r="Q40" s="509"/>
      <c r="R40" s="268">
        <v>161100</v>
      </c>
      <c r="S40" s="268">
        <v>161100</v>
      </c>
      <c r="T40" s="268">
        <v>-161100</v>
      </c>
      <c r="U40" s="270">
        <f>S40-'Memória de Cálculo'!E745-'Memória de Cálculo'!E746</f>
        <v>0</v>
      </c>
    </row>
    <row r="41" spans="2:21" ht="15" customHeight="1">
      <c r="B41" s="267" t="s">
        <v>977</v>
      </c>
      <c r="C41" s="508" t="s">
        <v>679</v>
      </c>
      <c r="D41" s="508"/>
      <c r="E41" s="508"/>
      <c r="F41" s="508"/>
      <c r="G41" s="268">
        <v>0</v>
      </c>
      <c r="H41" s="268">
        <v>0</v>
      </c>
      <c r="I41" s="509">
        <v>0</v>
      </c>
      <c r="J41" s="509"/>
      <c r="K41" s="268">
        <v>0</v>
      </c>
      <c r="L41" s="268">
        <v>0</v>
      </c>
      <c r="M41" s="268">
        <v>0</v>
      </c>
      <c r="N41" s="268">
        <v>0</v>
      </c>
      <c r="O41" s="509">
        <v>0</v>
      </c>
      <c r="P41" s="509"/>
      <c r="Q41" s="509"/>
      <c r="R41" s="268">
        <v>162843.35</v>
      </c>
      <c r="S41" s="268">
        <v>162843.35</v>
      </c>
      <c r="T41" s="268">
        <v>-162843.35</v>
      </c>
      <c r="U41" s="270">
        <f>S41-'Memória de Cálculo'!E773-'Memória de Cálculo'!E774</f>
        <v>0</v>
      </c>
    </row>
    <row r="42" spans="2:21" ht="15" customHeight="1">
      <c r="B42" s="259" t="s">
        <v>684</v>
      </c>
      <c r="C42" s="504" t="s">
        <v>680</v>
      </c>
      <c r="D42" s="504"/>
      <c r="E42" s="504"/>
      <c r="F42" s="504"/>
      <c r="G42" s="260">
        <v>0</v>
      </c>
      <c r="H42" s="260">
        <v>0</v>
      </c>
      <c r="I42" s="505">
        <v>0</v>
      </c>
      <c r="J42" s="505"/>
      <c r="K42" s="260">
        <v>0</v>
      </c>
      <c r="L42" s="260">
        <v>0</v>
      </c>
      <c r="M42" s="260">
        <v>0</v>
      </c>
      <c r="N42" s="260">
        <v>0</v>
      </c>
      <c r="O42" s="505">
        <v>0</v>
      </c>
      <c r="P42" s="505"/>
      <c r="Q42" s="505"/>
      <c r="R42" s="260">
        <v>480564.17</v>
      </c>
      <c r="S42" s="260">
        <v>480564.17</v>
      </c>
      <c r="T42" s="260">
        <v>-480564.17</v>
      </c>
      <c r="U42" s="262">
        <f>S42-S43</f>
        <v>0</v>
      </c>
    </row>
    <row r="43" spans="2:21" ht="15" customHeight="1">
      <c r="B43" s="267" t="s">
        <v>686</v>
      </c>
      <c r="C43" s="508" t="s">
        <v>681</v>
      </c>
      <c r="D43" s="508"/>
      <c r="E43" s="508"/>
      <c r="F43" s="508"/>
      <c r="G43" s="268">
        <v>0</v>
      </c>
      <c r="H43" s="268">
        <v>0</v>
      </c>
      <c r="I43" s="509">
        <v>0</v>
      </c>
      <c r="J43" s="509"/>
      <c r="K43" s="268">
        <v>0</v>
      </c>
      <c r="L43" s="268">
        <v>0</v>
      </c>
      <c r="M43" s="268">
        <v>0</v>
      </c>
      <c r="N43" s="268">
        <v>0</v>
      </c>
      <c r="O43" s="509">
        <v>0</v>
      </c>
      <c r="P43" s="509"/>
      <c r="Q43" s="509"/>
      <c r="R43" s="268">
        <v>480564.17</v>
      </c>
      <c r="S43" s="268">
        <v>480564.17</v>
      </c>
      <c r="T43" s="268">
        <v>-480564.17</v>
      </c>
      <c r="U43" s="270">
        <f>S43-'Memória de Cálculo'!E822</f>
        <v>0</v>
      </c>
    </row>
    <row r="44" spans="2:21" ht="15" customHeight="1">
      <c r="B44" s="263" t="s">
        <v>687</v>
      </c>
      <c r="C44" s="506" t="s">
        <v>682</v>
      </c>
      <c r="D44" s="506"/>
      <c r="E44" s="506"/>
      <c r="F44" s="506"/>
      <c r="G44" s="264">
        <v>0</v>
      </c>
      <c r="H44" s="264">
        <v>0</v>
      </c>
      <c r="I44" s="507">
        <v>0</v>
      </c>
      <c r="J44" s="507"/>
      <c r="K44" s="264">
        <v>0</v>
      </c>
      <c r="L44" s="264">
        <v>0</v>
      </c>
      <c r="M44" s="264">
        <v>0</v>
      </c>
      <c r="N44" s="264">
        <v>0</v>
      </c>
      <c r="O44" s="507">
        <v>0</v>
      </c>
      <c r="P44" s="507"/>
      <c r="Q44" s="507"/>
      <c r="R44" s="264">
        <v>496455.34</v>
      </c>
      <c r="S44" s="264">
        <v>496455.34</v>
      </c>
      <c r="T44" s="264">
        <v>-496455.34</v>
      </c>
      <c r="U44" s="279"/>
    </row>
    <row r="45" spans="2:21" ht="15" customHeight="1">
      <c r="B45" s="259" t="s">
        <v>689</v>
      </c>
      <c r="C45" s="504" t="s">
        <v>672</v>
      </c>
      <c r="D45" s="504"/>
      <c r="E45" s="504"/>
      <c r="F45" s="504"/>
      <c r="G45" s="260">
        <v>0</v>
      </c>
      <c r="H45" s="260">
        <v>0</v>
      </c>
      <c r="I45" s="505">
        <v>0</v>
      </c>
      <c r="J45" s="505"/>
      <c r="K45" s="260">
        <v>0</v>
      </c>
      <c r="L45" s="260">
        <v>0</v>
      </c>
      <c r="M45" s="260">
        <v>0</v>
      </c>
      <c r="N45" s="260">
        <v>0</v>
      </c>
      <c r="O45" s="505">
        <v>0</v>
      </c>
      <c r="P45" s="505"/>
      <c r="Q45" s="505"/>
      <c r="R45" s="260">
        <v>496455.34</v>
      </c>
      <c r="S45" s="260">
        <v>496455.34</v>
      </c>
      <c r="T45" s="260">
        <v>-496455.34</v>
      </c>
      <c r="U45" s="262">
        <f>S45-S46-S47</f>
        <v>0</v>
      </c>
    </row>
    <row r="46" spans="2:21" ht="15" customHeight="1">
      <c r="B46" s="267" t="s">
        <v>691</v>
      </c>
      <c r="C46" s="508" t="s">
        <v>683</v>
      </c>
      <c r="D46" s="508"/>
      <c r="E46" s="508"/>
      <c r="F46" s="508"/>
      <c r="G46" s="268">
        <v>0</v>
      </c>
      <c r="H46" s="268">
        <v>0</v>
      </c>
      <c r="I46" s="509">
        <v>0</v>
      </c>
      <c r="J46" s="509"/>
      <c r="K46" s="268">
        <v>0</v>
      </c>
      <c r="L46" s="268">
        <v>0</v>
      </c>
      <c r="M46" s="268">
        <v>0</v>
      </c>
      <c r="N46" s="268">
        <v>0</v>
      </c>
      <c r="O46" s="509">
        <v>0</v>
      </c>
      <c r="P46" s="509"/>
      <c r="Q46" s="509"/>
      <c r="R46" s="268">
        <v>456117.02</v>
      </c>
      <c r="S46" s="268">
        <v>456117.02</v>
      </c>
      <c r="T46" s="268">
        <v>-456117.02</v>
      </c>
      <c r="U46" s="270">
        <f>S46-'Memória de Cálculo'!E848-'Memória de Cálculo'!E849</f>
        <v>0</v>
      </c>
    </row>
    <row r="47" spans="2:21" ht="15.75" customHeight="1">
      <c r="B47" s="306" t="s">
        <v>1013</v>
      </c>
      <c r="C47" s="536" t="s">
        <v>1014</v>
      </c>
      <c r="D47" s="536"/>
      <c r="E47" s="536"/>
      <c r="F47" s="536"/>
      <c r="G47" s="307">
        <v>0</v>
      </c>
      <c r="H47" s="307">
        <v>0</v>
      </c>
      <c r="I47" s="537">
        <v>0</v>
      </c>
      <c r="J47" s="537"/>
      <c r="K47" s="307">
        <v>0</v>
      </c>
      <c r="L47" s="307">
        <v>0</v>
      </c>
      <c r="M47" s="307">
        <v>0</v>
      </c>
      <c r="N47" s="307">
        <v>0</v>
      </c>
      <c r="O47" s="537">
        <v>0</v>
      </c>
      <c r="P47" s="537"/>
      <c r="Q47" s="537"/>
      <c r="R47" s="307">
        <v>40338.32</v>
      </c>
      <c r="S47" s="307">
        <v>40338.32</v>
      </c>
      <c r="T47" s="307">
        <v>-40338.32</v>
      </c>
      <c r="U47" s="308">
        <f>S47-'Memória de Cálculo'!E867</f>
        <v>0</v>
      </c>
    </row>
    <row r="48" spans="2:21" ht="15" customHeight="1" hidden="1">
      <c r="B48" s="275" t="s">
        <v>978</v>
      </c>
      <c r="C48" s="512" t="s">
        <v>685</v>
      </c>
      <c r="D48" s="512"/>
      <c r="E48" s="512"/>
      <c r="F48" s="512"/>
      <c r="G48" s="276">
        <v>16264000</v>
      </c>
      <c r="H48" s="276">
        <v>0</v>
      </c>
      <c r="I48" s="513">
        <v>0</v>
      </c>
      <c r="J48" s="513"/>
      <c r="K48" s="276">
        <v>0</v>
      </c>
      <c r="L48" s="276">
        <v>16264000</v>
      </c>
      <c r="M48" s="276">
        <v>47059.73</v>
      </c>
      <c r="N48" s="276">
        <v>-529300.72</v>
      </c>
      <c r="O48" s="513">
        <v>-482240.99</v>
      </c>
      <c r="P48" s="513"/>
      <c r="Q48" s="513"/>
      <c r="R48" s="276">
        <v>721398.3</v>
      </c>
      <c r="S48" s="276">
        <v>239157.31</v>
      </c>
      <c r="T48" s="276">
        <v>16024842.69</v>
      </c>
      <c r="U48" s="278"/>
    </row>
    <row r="49" spans="2:21" ht="15" customHeight="1" hidden="1">
      <c r="B49" s="263" t="s">
        <v>979</v>
      </c>
      <c r="C49" s="506" t="s">
        <v>654</v>
      </c>
      <c r="D49" s="506"/>
      <c r="E49" s="506"/>
      <c r="F49" s="506"/>
      <c r="G49" s="264">
        <v>0</v>
      </c>
      <c r="H49" s="264">
        <v>0</v>
      </c>
      <c r="I49" s="507">
        <v>0</v>
      </c>
      <c r="J49" s="507"/>
      <c r="K49" s="264">
        <v>0</v>
      </c>
      <c r="L49" s="264">
        <v>0</v>
      </c>
      <c r="M49" s="264">
        <v>47059.73</v>
      </c>
      <c r="N49" s="264">
        <v>-529300.72</v>
      </c>
      <c r="O49" s="507">
        <v>-482240.99</v>
      </c>
      <c r="P49" s="507"/>
      <c r="Q49" s="507"/>
      <c r="R49" s="264">
        <v>721255.3</v>
      </c>
      <c r="S49" s="264">
        <v>239014.31</v>
      </c>
      <c r="T49" s="264">
        <v>-239014.31</v>
      </c>
      <c r="U49" s="279"/>
    </row>
    <row r="50" spans="2:21" ht="15" customHeight="1" hidden="1">
      <c r="B50" s="263" t="s">
        <v>1015</v>
      </c>
      <c r="C50" s="506" t="s">
        <v>688</v>
      </c>
      <c r="D50" s="506"/>
      <c r="E50" s="506"/>
      <c r="F50" s="506"/>
      <c r="G50" s="264">
        <v>0</v>
      </c>
      <c r="H50" s="264">
        <v>0</v>
      </c>
      <c r="I50" s="507">
        <v>0</v>
      </c>
      <c r="J50" s="507"/>
      <c r="K50" s="264">
        <v>0</v>
      </c>
      <c r="L50" s="264">
        <v>0</v>
      </c>
      <c r="M50" s="264">
        <v>0</v>
      </c>
      <c r="N50" s="264">
        <v>-10000</v>
      </c>
      <c r="O50" s="507">
        <v>-10000</v>
      </c>
      <c r="P50" s="507"/>
      <c r="Q50" s="507"/>
      <c r="R50" s="264">
        <v>10000</v>
      </c>
      <c r="S50" s="264">
        <v>0</v>
      </c>
      <c r="T50" s="264">
        <v>0</v>
      </c>
      <c r="U50" s="279"/>
    </row>
    <row r="51" spans="2:21" ht="15" customHeight="1" hidden="1">
      <c r="B51" s="263" t="s">
        <v>1016</v>
      </c>
      <c r="C51" s="506" t="s">
        <v>1017</v>
      </c>
      <c r="D51" s="506"/>
      <c r="E51" s="506"/>
      <c r="F51" s="506"/>
      <c r="G51" s="264">
        <v>0</v>
      </c>
      <c r="H51" s="264">
        <v>0</v>
      </c>
      <c r="I51" s="507">
        <v>0</v>
      </c>
      <c r="J51" s="507"/>
      <c r="K51" s="264">
        <v>0</v>
      </c>
      <c r="L51" s="264">
        <v>0</v>
      </c>
      <c r="M51" s="264">
        <v>0</v>
      </c>
      <c r="N51" s="264">
        <v>-10000</v>
      </c>
      <c r="O51" s="507">
        <v>-10000</v>
      </c>
      <c r="P51" s="507"/>
      <c r="Q51" s="507"/>
      <c r="R51" s="264">
        <v>10000</v>
      </c>
      <c r="S51" s="264">
        <v>0</v>
      </c>
      <c r="T51" s="264">
        <v>0</v>
      </c>
      <c r="U51" s="279"/>
    </row>
    <row r="52" spans="2:21" ht="15" customHeight="1" hidden="1">
      <c r="B52" s="263" t="s">
        <v>980</v>
      </c>
      <c r="C52" s="506" t="s">
        <v>692</v>
      </c>
      <c r="D52" s="506"/>
      <c r="E52" s="506"/>
      <c r="F52" s="506"/>
      <c r="G52" s="264">
        <v>0</v>
      </c>
      <c r="H52" s="264">
        <v>0</v>
      </c>
      <c r="I52" s="507">
        <v>0</v>
      </c>
      <c r="J52" s="507"/>
      <c r="K52" s="264">
        <v>0</v>
      </c>
      <c r="L52" s="264">
        <v>0</v>
      </c>
      <c r="M52" s="264">
        <v>3671.48</v>
      </c>
      <c r="N52" s="264">
        <v>-28148.34</v>
      </c>
      <c r="O52" s="507">
        <v>-24476.86</v>
      </c>
      <c r="P52" s="507"/>
      <c r="Q52" s="507"/>
      <c r="R52" s="264">
        <v>25096.86</v>
      </c>
      <c r="S52" s="264">
        <v>620</v>
      </c>
      <c r="T52" s="264">
        <v>-620</v>
      </c>
      <c r="U52" s="279"/>
    </row>
    <row r="53" spans="2:21" ht="15" customHeight="1" hidden="1">
      <c r="B53" s="263" t="s">
        <v>693</v>
      </c>
      <c r="C53" s="506" t="s">
        <v>694</v>
      </c>
      <c r="D53" s="506"/>
      <c r="E53" s="506"/>
      <c r="F53" s="506"/>
      <c r="G53" s="264">
        <v>0</v>
      </c>
      <c r="H53" s="264">
        <v>0</v>
      </c>
      <c r="I53" s="507">
        <v>0</v>
      </c>
      <c r="J53" s="507"/>
      <c r="K53" s="264">
        <v>0</v>
      </c>
      <c r="L53" s="264">
        <v>0</v>
      </c>
      <c r="M53" s="264">
        <v>0</v>
      </c>
      <c r="N53" s="264">
        <v>-4681.74</v>
      </c>
      <c r="O53" s="507">
        <v>-4681.74</v>
      </c>
      <c r="P53" s="507"/>
      <c r="Q53" s="507"/>
      <c r="R53" s="264">
        <v>4681.74</v>
      </c>
      <c r="S53" s="264">
        <v>0</v>
      </c>
      <c r="T53" s="264">
        <v>0</v>
      </c>
      <c r="U53" s="279"/>
    </row>
    <row r="54" spans="2:21" ht="15" customHeight="1" hidden="1">
      <c r="B54" s="263" t="s">
        <v>697</v>
      </c>
      <c r="C54" s="506" t="s">
        <v>698</v>
      </c>
      <c r="D54" s="506"/>
      <c r="E54" s="506"/>
      <c r="F54" s="506"/>
      <c r="G54" s="264">
        <v>0</v>
      </c>
      <c r="H54" s="264">
        <v>0</v>
      </c>
      <c r="I54" s="507">
        <v>0</v>
      </c>
      <c r="J54" s="507"/>
      <c r="K54" s="264">
        <v>0</v>
      </c>
      <c r="L54" s="264">
        <v>0</v>
      </c>
      <c r="M54" s="264">
        <v>0</v>
      </c>
      <c r="N54" s="264">
        <v>-10203.12</v>
      </c>
      <c r="O54" s="507">
        <v>-10203.12</v>
      </c>
      <c r="P54" s="507"/>
      <c r="Q54" s="507"/>
      <c r="R54" s="264">
        <v>10203.12</v>
      </c>
      <c r="S54" s="264">
        <v>0</v>
      </c>
      <c r="T54" s="264">
        <v>0</v>
      </c>
      <c r="U54" s="279"/>
    </row>
    <row r="55" spans="2:21" ht="15" customHeight="1" hidden="1">
      <c r="B55" s="263" t="s">
        <v>699</v>
      </c>
      <c r="C55" s="506" t="s">
        <v>700</v>
      </c>
      <c r="D55" s="506"/>
      <c r="E55" s="506"/>
      <c r="F55" s="506"/>
      <c r="G55" s="264">
        <v>0</v>
      </c>
      <c r="H55" s="264">
        <v>0</v>
      </c>
      <c r="I55" s="507">
        <v>0</v>
      </c>
      <c r="J55" s="507"/>
      <c r="K55" s="264">
        <v>0</v>
      </c>
      <c r="L55" s="264">
        <v>0</v>
      </c>
      <c r="M55" s="264">
        <v>0</v>
      </c>
      <c r="N55" s="264">
        <v>-2080</v>
      </c>
      <c r="O55" s="507">
        <v>-2080</v>
      </c>
      <c r="P55" s="507"/>
      <c r="Q55" s="507"/>
      <c r="R55" s="264">
        <v>3200</v>
      </c>
      <c r="S55" s="264">
        <v>1120</v>
      </c>
      <c r="T55" s="264">
        <v>-1120</v>
      </c>
      <c r="U55" s="279"/>
    </row>
    <row r="56" spans="2:21" ht="15" customHeight="1" hidden="1">
      <c r="B56" s="263" t="s">
        <v>701</v>
      </c>
      <c r="C56" s="506" t="s">
        <v>702</v>
      </c>
      <c r="D56" s="506"/>
      <c r="E56" s="506"/>
      <c r="F56" s="506"/>
      <c r="G56" s="264">
        <v>0</v>
      </c>
      <c r="H56" s="264">
        <v>0</v>
      </c>
      <c r="I56" s="507">
        <v>0</v>
      </c>
      <c r="J56" s="507"/>
      <c r="K56" s="264">
        <v>0</v>
      </c>
      <c r="L56" s="264">
        <v>0</v>
      </c>
      <c r="M56" s="264">
        <v>0</v>
      </c>
      <c r="N56" s="264">
        <v>-500</v>
      </c>
      <c r="O56" s="507">
        <v>-500</v>
      </c>
      <c r="P56" s="507"/>
      <c r="Q56" s="507"/>
      <c r="R56" s="264">
        <v>0</v>
      </c>
      <c r="S56" s="264">
        <v>-500</v>
      </c>
      <c r="T56" s="264">
        <v>500</v>
      </c>
      <c r="U56" s="279"/>
    </row>
    <row r="57" spans="2:21" ht="15" customHeight="1" hidden="1">
      <c r="B57" s="263" t="s">
        <v>999</v>
      </c>
      <c r="C57" s="506" t="s">
        <v>1000</v>
      </c>
      <c r="D57" s="506"/>
      <c r="E57" s="506"/>
      <c r="F57" s="506"/>
      <c r="G57" s="264">
        <v>0</v>
      </c>
      <c r="H57" s="264">
        <v>0</v>
      </c>
      <c r="I57" s="507">
        <v>0</v>
      </c>
      <c r="J57" s="507"/>
      <c r="K57" s="264">
        <v>0</v>
      </c>
      <c r="L57" s="264">
        <v>0</v>
      </c>
      <c r="M57" s="264">
        <v>0</v>
      </c>
      <c r="N57" s="264">
        <v>-4332</v>
      </c>
      <c r="O57" s="507">
        <v>-4332</v>
      </c>
      <c r="P57" s="507"/>
      <c r="Q57" s="507"/>
      <c r="R57" s="264">
        <v>4332</v>
      </c>
      <c r="S57" s="264">
        <v>0</v>
      </c>
      <c r="T57" s="264">
        <v>0</v>
      </c>
      <c r="U57" s="279"/>
    </row>
    <row r="58" spans="2:21" ht="15" customHeight="1" hidden="1">
      <c r="B58" s="263" t="s">
        <v>705</v>
      </c>
      <c r="C58" s="506" t="s">
        <v>706</v>
      </c>
      <c r="D58" s="506"/>
      <c r="E58" s="506"/>
      <c r="F58" s="506"/>
      <c r="G58" s="264">
        <v>0</v>
      </c>
      <c r="H58" s="264">
        <v>0</v>
      </c>
      <c r="I58" s="507">
        <v>0</v>
      </c>
      <c r="J58" s="507"/>
      <c r="K58" s="264">
        <v>0</v>
      </c>
      <c r="L58" s="264">
        <v>0</v>
      </c>
      <c r="M58" s="264">
        <v>1558</v>
      </c>
      <c r="N58" s="264">
        <v>-2358</v>
      </c>
      <c r="O58" s="507">
        <v>-800</v>
      </c>
      <c r="P58" s="507"/>
      <c r="Q58" s="507"/>
      <c r="R58" s="264">
        <v>180</v>
      </c>
      <c r="S58" s="264">
        <v>-620</v>
      </c>
      <c r="T58" s="264">
        <v>620</v>
      </c>
      <c r="U58" s="279"/>
    </row>
    <row r="59" spans="2:21" ht="15" customHeight="1" hidden="1">
      <c r="B59" s="263" t="s">
        <v>707</v>
      </c>
      <c r="C59" s="506" t="s">
        <v>708</v>
      </c>
      <c r="D59" s="506"/>
      <c r="E59" s="506"/>
      <c r="F59" s="506"/>
      <c r="G59" s="264">
        <v>0</v>
      </c>
      <c r="H59" s="264">
        <v>0</v>
      </c>
      <c r="I59" s="507">
        <v>0</v>
      </c>
      <c r="J59" s="507"/>
      <c r="K59" s="264">
        <v>0</v>
      </c>
      <c r="L59" s="264">
        <v>0</v>
      </c>
      <c r="M59" s="264">
        <v>600</v>
      </c>
      <c r="N59" s="264">
        <v>-600</v>
      </c>
      <c r="O59" s="507">
        <v>0</v>
      </c>
      <c r="P59" s="507"/>
      <c r="Q59" s="507"/>
      <c r="R59" s="264">
        <v>0</v>
      </c>
      <c r="S59" s="264">
        <v>0</v>
      </c>
      <c r="T59" s="264">
        <v>0</v>
      </c>
      <c r="U59" s="279"/>
    </row>
    <row r="60" spans="2:21" ht="15" customHeight="1" hidden="1">
      <c r="B60" s="263" t="s">
        <v>709</v>
      </c>
      <c r="C60" s="506" t="s">
        <v>710</v>
      </c>
      <c r="D60" s="506"/>
      <c r="E60" s="506"/>
      <c r="F60" s="506"/>
      <c r="G60" s="264">
        <v>0</v>
      </c>
      <c r="H60" s="264">
        <v>0</v>
      </c>
      <c r="I60" s="507">
        <v>0</v>
      </c>
      <c r="J60" s="507"/>
      <c r="K60" s="264">
        <v>0</v>
      </c>
      <c r="L60" s="264">
        <v>0</v>
      </c>
      <c r="M60" s="264">
        <v>351.48</v>
      </c>
      <c r="N60" s="264">
        <v>-351.48</v>
      </c>
      <c r="O60" s="507">
        <v>0</v>
      </c>
      <c r="P60" s="507"/>
      <c r="Q60" s="507"/>
      <c r="R60" s="264">
        <v>0</v>
      </c>
      <c r="S60" s="264">
        <v>0</v>
      </c>
      <c r="T60" s="264">
        <v>0</v>
      </c>
      <c r="U60" s="279"/>
    </row>
    <row r="61" spans="2:21" ht="15" customHeight="1" hidden="1">
      <c r="B61" s="263" t="s">
        <v>1123</v>
      </c>
      <c r="C61" s="506" t="s">
        <v>1124</v>
      </c>
      <c r="D61" s="506"/>
      <c r="E61" s="506"/>
      <c r="F61" s="506"/>
      <c r="G61" s="264">
        <v>0</v>
      </c>
      <c r="H61" s="264">
        <v>0</v>
      </c>
      <c r="I61" s="507">
        <v>0</v>
      </c>
      <c r="J61" s="507"/>
      <c r="K61" s="264">
        <v>0</v>
      </c>
      <c r="L61" s="264">
        <v>0</v>
      </c>
      <c r="M61" s="264">
        <v>620</v>
      </c>
      <c r="N61" s="264">
        <v>0</v>
      </c>
      <c r="O61" s="507">
        <v>620</v>
      </c>
      <c r="P61" s="507"/>
      <c r="Q61" s="507"/>
      <c r="R61" s="264">
        <v>0</v>
      </c>
      <c r="S61" s="264">
        <v>620</v>
      </c>
      <c r="T61" s="264">
        <v>-620</v>
      </c>
      <c r="U61" s="279"/>
    </row>
    <row r="62" spans="2:21" ht="15" customHeight="1" hidden="1">
      <c r="B62" s="263" t="s">
        <v>1026</v>
      </c>
      <c r="C62" s="506" t="s">
        <v>1027</v>
      </c>
      <c r="D62" s="506"/>
      <c r="E62" s="506"/>
      <c r="F62" s="506"/>
      <c r="G62" s="264">
        <v>0</v>
      </c>
      <c r="H62" s="264">
        <v>0</v>
      </c>
      <c r="I62" s="507">
        <v>0</v>
      </c>
      <c r="J62" s="507"/>
      <c r="K62" s="264">
        <v>0</v>
      </c>
      <c r="L62" s="264">
        <v>0</v>
      </c>
      <c r="M62" s="264">
        <v>542</v>
      </c>
      <c r="N62" s="264">
        <v>-542</v>
      </c>
      <c r="O62" s="507">
        <v>0</v>
      </c>
      <c r="P62" s="507"/>
      <c r="Q62" s="507"/>
      <c r="R62" s="264">
        <v>0</v>
      </c>
      <c r="S62" s="264">
        <v>0</v>
      </c>
      <c r="T62" s="264">
        <v>0</v>
      </c>
      <c r="U62" s="279"/>
    </row>
    <row r="63" spans="2:21" ht="15" customHeight="1" hidden="1">
      <c r="B63" s="263" t="s">
        <v>1093</v>
      </c>
      <c r="C63" s="506" t="s">
        <v>1094</v>
      </c>
      <c r="D63" s="506"/>
      <c r="E63" s="506"/>
      <c r="F63" s="506"/>
      <c r="G63" s="264">
        <v>0</v>
      </c>
      <c r="H63" s="264">
        <v>0</v>
      </c>
      <c r="I63" s="507">
        <v>0</v>
      </c>
      <c r="J63" s="507"/>
      <c r="K63" s="264">
        <v>0</v>
      </c>
      <c r="L63" s="264">
        <v>0</v>
      </c>
      <c r="M63" s="264">
        <v>0</v>
      </c>
      <c r="N63" s="264">
        <v>-2500</v>
      </c>
      <c r="O63" s="507">
        <v>-2500</v>
      </c>
      <c r="P63" s="507"/>
      <c r="Q63" s="507"/>
      <c r="R63" s="264">
        <v>2500</v>
      </c>
      <c r="S63" s="264">
        <v>0</v>
      </c>
      <c r="T63" s="264">
        <v>0</v>
      </c>
      <c r="U63" s="279"/>
    </row>
    <row r="64" spans="2:21" ht="15" customHeight="1" hidden="1">
      <c r="B64" s="263" t="s">
        <v>1125</v>
      </c>
      <c r="C64" s="506" t="s">
        <v>1126</v>
      </c>
      <c r="D64" s="506"/>
      <c r="E64" s="506"/>
      <c r="F64" s="506"/>
      <c r="G64" s="264">
        <v>0</v>
      </c>
      <c r="H64" s="264">
        <v>0</v>
      </c>
      <c r="I64" s="507">
        <v>0</v>
      </c>
      <c r="J64" s="507"/>
      <c r="K64" s="264">
        <v>0</v>
      </c>
      <c r="L64" s="264">
        <v>0</v>
      </c>
      <c r="M64" s="264">
        <v>0</v>
      </c>
      <c r="N64" s="264">
        <v>0</v>
      </c>
      <c r="O64" s="507">
        <v>0</v>
      </c>
      <c r="P64" s="507"/>
      <c r="Q64" s="507"/>
      <c r="R64" s="264">
        <v>0</v>
      </c>
      <c r="S64" s="264">
        <v>0</v>
      </c>
      <c r="T64" s="264">
        <v>0</v>
      </c>
      <c r="U64" s="279"/>
    </row>
    <row r="65" spans="2:21" ht="15" customHeight="1" hidden="1">
      <c r="B65" s="263" t="s">
        <v>713</v>
      </c>
      <c r="C65" s="506" t="s">
        <v>714</v>
      </c>
      <c r="D65" s="506"/>
      <c r="E65" s="506"/>
      <c r="F65" s="506"/>
      <c r="G65" s="264">
        <v>0</v>
      </c>
      <c r="H65" s="264">
        <v>0</v>
      </c>
      <c r="I65" s="507">
        <v>0</v>
      </c>
      <c r="J65" s="507"/>
      <c r="K65" s="264">
        <v>0</v>
      </c>
      <c r="L65" s="264">
        <v>0</v>
      </c>
      <c r="M65" s="264">
        <v>0.6</v>
      </c>
      <c r="N65" s="264">
        <v>-72507.85</v>
      </c>
      <c r="O65" s="507">
        <v>-72507.25</v>
      </c>
      <c r="P65" s="507"/>
      <c r="Q65" s="507"/>
      <c r="R65" s="264">
        <v>20362.12</v>
      </c>
      <c r="S65" s="264">
        <v>-52145.13</v>
      </c>
      <c r="T65" s="264">
        <v>52145.13</v>
      </c>
      <c r="U65" s="279"/>
    </row>
    <row r="66" spans="2:21" ht="15" customHeight="1" hidden="1">
      <c r="B66" s="263" t="s">
        <v>719</v>
      </c>
      <c r="C66" s="506" t="s">
        <v>720</v>
      </c>
      <c r="D66" s="506"/>
      <c r="E66" s="506"/>
      <c r="F66" s="506"/>
      <c r="G66" s="264">
        <v>0</v>
      </c>
      <c r="H66" s="264">
        <v>0</v>
      </c>
      <c r="I66" s="507">
        <v>0</v>
      </c>
      <c r="J66" s="507"/>
      <c r="K66" s="264">
        <v>0</v>
      </c>
      <c r="L66" s="264">
        <v>0</v>
      </c>
      <c r="M66" s="264">
        <v>0.6</v>
      </c>
      <c r="N66" s="264">
        <v>-72507.85</v>
      </c>
      <c r="O66" s="507">
        <v>-72507.25</v>
      </c>
      <c r="P66" s="507"/>
      <c r="Q66" s="507"/>
      <c r="R66" s="264">
        <v>20362.12</v>
      </c>
      <c r="S66" s="264">
        <v>-52145.13</v>
      </c>
      <c r="T66" s="264">
        <v>52145.13</v>
      </c>
      <c r="U66" s="279"/>
    </row>
    <row r="67" spans="2:21" ht="15" customHeight="1" hidden="1">
      <c r="B67" s="263" t="s">
        <v>723</v>
      </c>
      <c r="C67" s="506" t="s">
        <v>724</v>
      </c>
      <c r="D67" s="506"/>
      <c r="E67" s="506"/>
      <c r="F67" s="506"/>
      <c r="G67" s="264">
        <v>0</v>
      </c>
      <c r="H67" s="264">
        <v>0</v>
      </c>
      <c r="I67" s="507">
        <v>0</v>
      </c>
      <c r="J67" s="507"/>
      <c r="K67" s="264">
        <v>0</v>
      </c>
      <c r="L67" s="264">
        <v>0</v>
      </c>
      <c r="M67" s="264">
        <v>0</v>
      </c>
      <c r="N67" s="264">
        <v>-14878.22</v>
      </c>
      <c r="O67" s="507">
        <v>-14878.22</v>
      </c>
      <c r="P67" s="507"/>
      <c r="Q67" s="507"/>
      <c r="R67" s="264">
        <v>14878.22</v>
      </c>
      <c r="S67" s="264">
        <v>0</v>
      </c>
      <c r="T67" s="264">
        <v>0</v>
      </c>
      <c r="U67" s="279"/>
    </row>
    <row r="68" spans="2:21" ht="15" customHeight="1" hidden="1">
      <c r="B68" s="263" t="s">
        <v>725</v>
      </c>
      <c r="C68" s="506" t="s">
        <v>726</v>
      </c>
      <c r="D68" s="506"/>
      <c r="E68" s="506"/>
      <c r="F68" s="506"/>
      <c r="G68" s="264">
        <v>0</v>
      </c>
      <c r="H68" s="264">
        <v>0</v>
      </c>
      <c r="I68" s="507">
        <v>0</v>
      </c>
      <c r="J68" s="507"/>
      <c r="K68" s="264">
        <v>0</v>
      </c>
      <c r="L68" s="264">
        <v>0</v>
      </c>
      <c r="M68" s="264">
        <v>0</v>
      </c>
      <c r="N68" s="264">
        <v>-14878.22</v>
      </c>
      <c r="O68" s="507">
        <v>-14878.22</v>
      </c>
      <c r="P68" s="507"/>
      <c r="Q68" s="507"/>
      <c r="R68" s="264">
        <v>14878.22</v>
      </c>
      <c r="S68" s="264">
        <v>0</v>
      </c>
      <c r="T68" s="264">
        <v>0</v>
      </c>
      <c r="U68" s="279"/>
    </row>
    <row r="69" spans="2:21" ht="15" customHeight="1" hidden="1">
      <c r="B69" s="263" t="s">
        <v>729</v>
      </c>
      <c r="C69" s="506" t="s">
        <v>730</v>
      </c>
      <c r="D69" s="506"/>
      <c r="E69" s="506"/>
      <c r="F69" s="506"/>
      <c r="G69" s="264">
        <v>0</v>
      </c>
      <c r="H69" s="264">
        <v>0</v>
      </c>
      <c r="I69" s="507">
        <v>0</v>
      </c>
      <c r="J69" s="507"/>
      <c r="K69" s="264">
        <v>0</v>
      </c>
      <c r="L69" s="264">
        <v>0</v>
      </c>
      <c r="M69" s="264">
        <v>-18031.49</v>
      </c>
      <c r="N69" s="264">
        <v>-183313.09</v>
      </c>
      <c r="O69" s="507">
        <v>-201344.58</v>
      </c>
      <c r="P69" s="507"/>
      <c r="Q69" s="507"/>
      <c r="R69" s="264">
        <v>439553.23</v>
      </c>
      <c r="S69" s="264">
        <v>238208.65</v>
      </c>
      <c r="T69" s="264">
        <v>-238208.65</v>
      </c>
      <c r="U69" s="279"/>
    </row>
    <row r="70" spans="2:21" ht="15" customHeight="1" hidden="1">
      <c r="B70" s="263" t="s">
        <v>731</v>
      </c>
      <c r="C70" s="506" t="s">
        <v>732</v>
      </c>
      <c r="D70" s="506"/>
      <c r="E70" s="506"/>
      <c r="F70" s="506"/>
      <c r="G70" s="264">
        <v>0</v>
      </c>
      <c r="H70" s="264">
        <v>0</v>
      </c>
      <c r="I70" s="507">
        <v>0</v>
      </c>
      <c r="J70" s="507"/>
      <c r="K70" s="264">
        <v>0</v>
      </c>
      <c r="L70" s="264">
        <v>0</v>
      </c>
      <c r="M70" s="264">
        <v>0</v>
      </c>
      <c r="N70" s="264">
        <v>-75393.54</v>
      </c>
      <c r="O70" s="507">
        <v>-75393.54</v>
      </c>
      <c r="P70" s="507"/>
      <c r="Q70" s="507"/>
      <c r="R70" s="264">
        <v>75393.54</v>
      </c>
      <c r="S70" s="264">
        <v>0</v>
      </c>
      <c r="T70" s="264">
        <v>0</v>
      </c>
      <c r="U70" s="279"/>
    </row>
    <row r="71" spans="2:21" ht="15" customHeight="1" hidden="1">
      <c r="B71" s="263" t="s">
        <v>983</v>
      </c>
      <c r="C71" s="506" t="s">
        <v>984</v>
      </c>
      <c r="D71" s="506"/>
      <c r="E71" s="506"/>
      <c r="F71" s="506"/>
      <c r="G71" s="264">
        <v>0</v>
      </c>
      <c r="H71" s="264">
        <v>0</v>
      </c>
      <c r="I71" s="507">
        <v>0</v>
      </c>
      <c r="J71" s="507"/>
      <c r="K71" s="264">
        <v>0</v>
      </c>
      <c r="L71" s="264">
        <v>0</v>
      </c>
      <c r="M71" s="264">
        <v>-18031.49</v>
      </c>
      <c r="N71" s="264">
        <v>-18031.5</v>
      </c>
      <c r="O71" s="507">
        <v>-36062.99</v>
      </c>
      <c r="P71" s="507"/>
      <c r="Q71" s="507"/>
      <c r="R71" s="264">
        <v>36062.99</v>
      </c>
      <c r="S71" s="264">
        <v>0</v>
      </c>
      <c r="T71" s="264">
        <v>0</v>
      </c>
      <c r="U71" s="279"/>
    </row>
    <row r="72" spans="2:21" ht="15" customHeight="1" hidden="1">
      <c r="B72" s="263" t="s">
        <v>733</v>
      </c>
      <c r="C72" s="506" t="s">
        <v>734</v>
      </c>
      <c r="D72" s="506"/>
      <c r="E72" s="506"/>
      <c r="F72" s="506"/>
      <c r="G72" s="264">
        <v>0</v>
      </c>
      <c r="H72" s="264">
        <v>0</v>
      </c>
      <c r="I72" s="507">
        <v>0</v>
      </c>
      <c r="J72" s="507"/>
      <c r="K72" s="264">
        <v>0</v>
      </c>
      <c r="L72" s="264">
        <v>0</v>
      </c>
      <c r="M72" s="264">
        <v>0</v>
      </c>
      <c r="N72" s="264">
        <v>-7590.02</v>
      </c>
      <c r="O72" s="507">
        <v>-7590.02</v>
      </c>
      <c r="P72" s="507"/>
      <c r="Q72" s="507"/>
      <c r="R72" s="264">
        <v>7590.02</v>
      </c>
      <c r="S72" s="264">
        <v>0</v>
      </c>
      <c r="T72" s="264">
        <v>0</v>
      </c>
      <c r="U72" s="279"/>
    </row>
    <row r="73" spans="2:21" ht="15" customHeight="1" hidden="1">
      <c r="B73" s="263" t="s">
        <v>985</v>
      </c>
      <c r="C73" s="506" t="s">
        <v>986</v>
      </c>
      <c r="D73" s="506"/>
      <c r="E73" s="506"/>
      <c r="F73" s="506"/>
      <c r="G73" s="264">
        <v>0</v>
      </c>
      <c r="H73" s="264">
        <v>0</v>
      </c>
      <c r="I73" s="507">
        <v>0</v>
      </c>
      <c r="J73" s="507"/>
      <c r="K73" s="264">
        <v>0</v>
      </c>
      <c r="L73" s="264">
        <v>0</v>
      </c>
      <c r="M73" s="264">
        <v>0</v>
      </c>
      <c r="N73" s="264">
        <v>0</v>
      </c>
      <c r="O73" s="507">
        <v>0</v>
      </c>
      <c r="P73" s="507"/>
      <c r="Q73" s="507"/>
      <c r="R73" s="264">
        <v>238208.65</v>
      </c>
      <c r="S73" s="264">
        <v>238208.65</v>
      </c>
      <c r="T73" s="264">
        <v>-238208.65</v>
      </c>
      <c r="U73" s="279"/>
    </row>
    <row r="74" spans="2:21" ht="15" customHeight="1" hidden="1">
      <c r="B74" s="263" t="s">
        <v>1034</v>
      </c>
      <c r="C74" s="506" t="s">
        <v>1035</v>
      </c>
      <c r="D74" s="506"/>
      <c r="E74" s="506"/>
      <c r="F74" s="506"/>
      <c r="G74" s="264">
        <v>0</v>
      </c>
      <c r="H74" s="264">
        <v>0</v>
      </c>
      <c r="I74" s="507">
        <v>0</v>
      </c>
      <c r="J74" s="507"/>
      <c r="K74" s="264">
        <v>0</v>
      </c>
      <c r="L74" s="264">
        <v>0</v>
      </c>
      <c r="M74" s="264">
        <v>0</v>
      </c>
      <c r="N74" s="264">
        <v>-37623.59</v>
      </c>
      <c r="O74" s="507">
        <v>-37623.59</v>
      </c>
      <c r="P74" s="507"/>
      <c r="Q74" s="507"/>
      <c r="R74" s="264">
        <v>37623.59</v>
      </c>
      <c r="S74" s="264">
        <v>0</v>
      </c>
      <c r="T74" s="264">
        <v>0</v>
      </c>
      <c r="U74" s="279"/>
    </row>
    <row r="75" spans="2:21" ht="15" customHeight="1" hidden="1">
      <c r="B75" s="263" t="s">
        <v>735</v>
      </c>
      <c r="C75" s="506" t="s">
        <v>736</v>
      </c>
      <c r="D75" s="506"/>
      <c r="E75" s="506"/>
      <c r="F75" s="506"/>
      <c r="G75" s="264">
        <v>0</v>
      </c>
      <c r="H75" s="264">
        <v>0</v>
      </c>
      <c r="I75" s="507">
        <v>0</v>
      </c>
      <c r="J75" s="507"/>
      <c r="K75" s="264">
        <v>0</v>
      </c>
      <c r="L75" s="264">
        <v>0</v>
      </c>
      <c r="M75" s="264">
        <v>0</v>
      </c>
      <c r="N75" s="264">
        <v>-44674.44</v>
      </c>
      <c r="O75" s="507">
        <v>-44674.44</v>
      </c>
      <c r="P75" s="507"/>
      <c r="Q75" s="507"/>
      <c r="R75" s="264">
        <v>44674.44</v>
      </c>
      <c r="S75" s="264">
        <v>0</v>
      </c>
      <c r="T75" s="264">
        <v>0</v>
      </c>
      <c r="U75" s="279"/>
    </row>
    <row r="76" spans="2:21" ht="15" customHeight="1" hidden="1">
      <c r="B76" s="263" t="s">
        <v>737</v>
      </c>
      <c r="C76" s="506" t="s">
        <v>738</v>
      </c>
      <c r="D76" s="506"/>
      <c r="E76" s="506"/>
      <c r="F76" s="506"/>
      <c r="G76" s="264">
        <v>0</v>
      </c>
      <c r="H76" s="264">
        <v>0</v>
      </c>
      <c r="I76" s="507">
        <v>0</v>
      </c>
      <c r="J76" s="507"/>
      <c r="K76" s="264">
        <v>0</v>
      </c>
      <c r="L76" s="264">
        <v>0</v>
      </c>
      <c r="M76" s="264">
        <v>21323.68</v>
      </c>
      <c r="N76" s="264">
        <v>-101978.61</v>
      </c>
      <c r="O76" s="507">
        <v>-80654.93</v>
      </c>
      <c r="P76" s="507"/>
      <c r="Q76" s="507"/>
      <c r="R76" s="264">
        <v>110463.18</v>
      </c>
      <c r="S76" s="264">
        <v>29808.25</v>
      </c>
      <c r="T76" s="264">
        <v>-29808.25</v>
      </c>
      <c r="U76" s="279"/>
    </row>
    <row r="77" spans="2:21" ht="15" customHeight="1" hidden="1">
      <c r="B77" s="263" t="s">
        <v>739</v>
      </c>
      <c r="C77" s="506" t="s">
        <v>740</v>
      </c>
      <c r="D77" s="506"/>
      <c r="E77" s="506"/>
      <c r="F77" s="506"/>
      <c r="G77" s="264">
        <v>0</v>
      </c>
      <c r="H77" s="264">
        <v>0</v>
      </c>
      <c r="I77" s="507">
        <v>0</v>
      </c>
      <c r="J77" s="507"/>
      <c r="K77" s="264">
        <v>0</v>
      </c>
      <c r="L77" s="264">
        <v>0</v>
      </c>
      <c r="M77" s="264">
        <v>0</v>
      </c>
      <c r="N77" s="264">
        <v>-758.4</v>
      </c>
      <c r="O77" s="507">
        <v>-758.4</v>
      </c>
      <c r="P77" s="507"/>
      <c r="Q77" s="507"/>
      <c r="R77" s="264">
        <v>2027.68</v>
      </c>
      <c r="S77" s="264">
        <v>1269.28</v>
      </c>
      <c r="T77" s="264">
        <v>-1269.28</v>
      </c>
      <c r="U77" s="279"/>
    </row>
    <row r="78" spans="2:21" ht="15" customHeight="1" hidden="1">
      <c r="B78" s="263" t="s">
        <v>743</v>
      </c>
      <c r="C78" s="506" t="s">
        <v>744</v>
      </c>
      <c r="D78" s="506"/>
      <c r="E78" s="506"/>
      <c r="F78" s="506"/>
      <c r="G78" s="264">
        <v>0</v>
      </c>
      <c r="H78" s="264">
        <v>0</v>
      </c>
      <c r="I78" s="507">
        <v>0</v>
      </c>
      <c r="J78" s="507"/>
      <c r="K78" s="264">
        <v>0</v>
      </c>
      <c r="L78" s="264">
        <v>0</v>
      </c>
      <c r="M78" s="264">
        <v>0</v>
      </c>
      <c r="N78" s="264">
        <v>7708.25</v>
      </c>
      <c r="O78" s="507">
        <v>7708.25</v>
      </c>
      <c r="P78" s="507"/>
      <c r="Q78" s="507"/>
      <c r="R78" s="264">
        <v>13550.64</v>
      </c>
      <c r="S78" s="264">
        <v>21258.89</v>
      </c>
      <c r="T78" s="264">
        <v>-21258.89</v>
      </c>
      <c r="U78" s="279"/>
    </row>
    <row r="79" spans="2:21" ht="15" customHeight="1" hidden="1">
      <c r="B79" s="263" t="s">
        <v>987</v>
      </c>
      <c r="C79" s="506" t="s">
        <v>726</v>
      </c>
      <c r="D79" s="506"/>
      <c r="E79" s="506"/>
      <c r="F79" s="506"/>
      <c r="G79" s="264">
        <v>0</v>
      </c>
      <c r="H79" s="264">
        <v>0</v>
      </c>
      <c r="I79" s="507">
        <v>0</v>
      </c>
      <c r="J79" s="507"/>
      <c r="K79" s="264">
        <v>0</v>
      </c>
      <c r="L79" s="264">
        <v>0</v>
      </c>
      <c r="M79" s="264">
        <v>19635.78</v>
      </c>
      <c r="N79" s="264">
        <v>-73277.55</v>
      </c>
      <c r="O79" s="507">
        <v>-53641.77</v>
      </c>
      <c r="P79" s="507"/>
      <c r="Q79" s="507"/>
      <c r="R79" s="264">
        <v>53641.77</v>
      </c>
      <c r="S79" s="264">
        <v>0</v>
      </c>
      <c r="T79" s="264">
        <v>0</v>
      </c>
      <c r="U79" s="279"/>
    </row>
    <row r="80" spans="2:21" ht="15" customHeight="1" hidden="1">
      <c r="B80" s="263" t="s">
        <v>1003</v>
      </c>
      <c r="C80" s="506" t="s">
        <v>1004</v>
      </c>
      <c r="D80" s="506"/>
      <c r="E80" s="506"/>
      <c r="F80" s="506"/>
      <c r="G80" s="264">
        <v>0</v>
      </c>
      <c r="H80" s="264">
        <v>0</v>
      </c>
      <c r="I80" s="507">
        <v>0</v>
      </c>
      <c r="J80" s="507"/>
      <c r="K80" s="264">
        <v>0</v>
      </c>
      <c r="L80" s="264">
        <v>0</v>
      </c>
      <c r="M80" s="264">
        <v>220</v>
      </c>
      <c r="N80" s="264">
        <v>-220</v>
      </c>
      <c r="O80" s="507">
        <v>0</v>
      </c>
      <c r="P80" s="507"/>
      <c r="Q80" s="507"/>
      <c r="R80" s="264">
        <v>0</v>
      </c>
      <c r="S80" s="264">
        <v>0</v>
      </c>
      <c r="T80" s="264">
        <v>0</v>
      </c>
      <c r="U80" s="279"/>
    </row>
    <row r="81" spans="2:21" ht="15" customHeight="1" hidden="1">
      <c r="B81" s="263" t="s">
        <v>753</v>
      </c>
      <c r="C81" s="506" t="s">
        <v>754</v>
      </c>
      <c r="D81" s="506"/>
      <c r="E81" s="506"/>
      <c r="F81" s="506"/>
      <c r="G81" s="264">
        <v>0</v>
      </c>
      <c r="H81" s="264">
        <v>0</v>
      </c>
      <c r="I81" s="507">
        <v>0</v>
      </c>
      <c r="J81" s="507"/>
      <c r="K81" s="264">
        <v>0</v>
      </c>
      <c r="L81" s="264">
        <v>0</v>
      </c>
      <c r="M81" s="264">
        <v>0</v>
      </c>
      <c r="N81" s="264">
        <v>-1715.74</v>
      </c>
      <c r="O81" s="507">
        <v>-1715.74</v>
      </c>
      <c r="P81" s="507"/>
      <c r="Q81" s="507"/>
      <c r="R81" s="264">
        <v>1715.74</v>
      </c>
      <c r="S81" s="264">
        <v>0</v>
      </c>
      <c r="T81" s="264">
        <v>0</v>
      </c>
      <c r="U81" s="279"/>
    </row>
    <row r="82" spans="2:21" ht="15" customHeight="1" hidden="1">
      <c r="B82" s="263" t="s">
        <v>755</v>
      </c>
      <c r="C82" s="506" t="s">
        <v>756</v>
      </c>
      <c r="D82" s="506"/>
      <c r="E82" s="506"/>
      <c r="F82" s="506"/>
      <c r="G82" s="264">
        <v>0</v>
      </c>
      <c r="H82" s="264">
        <v>0</v>
      </c>
      <c r="I82" s="507">
        <v>0</v>
      </c>
      <c r="J82" s="507"/>
      <c r="K82" s="264">
        <v>0</v>
      </c>
      <c r="L82" s="264">
        <v>0</v>
      </c>
      <c r="M82" s="264">
        <v>1385.4</v>
      </c>
      <c r="N82" s="264">
        <v>-1385.4</v>
      </c>
      <c r="O82" s="507">
        <v>0</v>
      </c>
      <c r="P82" s="507"/>
      <c r="Q82" s="507"/>
      <c r="R82" s="264">
        <v>0</v>
      </c>
      <c r="S82" s="264">
        <v>0</v>
      </c>
      <c r="T82" s="264">
        <v>0</v>
      </c>
      <c r="U82" s="279"/>
    </row>
    <row r="83" spans="2:21" ht="15" customHeight="1" hidden="1">
      <c r="B83" s="263" t="s">
        <v>761</v>
      </c>
      <c r="C83" s="506" t="s">
        <v>762</v>
      </c>
      <c r="D83" s="506"/>
      <c r="E83" s="506"/>
      <c r="F83" s="506"/>
      <c r="G83" s="264">
        <v>0</v>
      </c>
      <c r="H83" s="264">
        <v>0</v>
      </c>
      <c r="I83" s="507">
        <v>0</v>
      </c>
      <c r="J83" s="507"/>
      <c r="K83" s="264">
        <v>0</v>
      </c>
      <c r="L83" s="264">
        <v>0</v>
      </c>
      <c r="M83" s="264">
        <v>0</v>
      </c>
      <c r="N83" s="264">
        <v>-256.76</v>
      </c>
      <c r="O83" s="507">
        <v>-256.76</v>
      </c>
      <c r="P83" s="507"/>
      <c r="Q83" s="507"/>
      <c r="R83" s="264">
        <v>256.76</v>
      </c>
      <c r="S83" s="264">
        <v>0</v>
      </c>
      <c r="T83" s="264">
        <v>0</v>
      </c>
      <c r="U83" s="279"/>
    </row>
    <row r="84" spans="2:21" ht="15" customHeight="1" hidden="1">
      <c r="B84" s="263" t="s">
        <v>765</v>
      </c>
      <c r="C84" s="506" t="s">
        <v>766</v>
      </c>
      <c r="D84" s="506"/>
      <c r="E84" s="506"/>
      <c r="F84" s="506"/>
      <c r="G84" s="264">
        <v>0</v>
      </c>
      <c r="H84" s="264">
        <v>0</v>
      </c>
      <c r="I84" s="507">
        <v>0</v>
      </c>
      <c r="J84" s="507"/>
      <c r="K84" s="264">
        <v>0</v>
      </c>
      <c r="L84" s="264">
        <v>0</v>
      </c>
      <c r="M84" s="264">
        <v>0</v>
      </c>
      <c r="N84" s="264">
        <v>-4108.99</v>
      </c>
      <c r="O84" s="507">
        <v>-4108.99</v>
      </c>
      <c r="P84" s="507"/>
      <c r="Q84" s="507"/>
      <c r="R84" s="264">
        <v>4108.99</v>
      </c>
      <c r="S84" s="264">
        <v>0</v>
      </c>
      <c r="T84" s="264">
        <v>0</v>
      </c>
      <c r="U84" s="279"/>
    </row>
    <row r="85" spans="2:21" ht="15" customHeight="1" hidden="1">
      <c r="B85" s="263" t="s">
        <v>1038</v>
      </c>
      <c r="C85" s="506" t="s">
        <v>1039</v>
      </c>
      <c r="D85" s="506"/>
      <c r="E85" s="506"/>
      <c r="F85" s="506"/>
      <c r="G85" s="264">
        <v>0</v>
      </c>
      <c r="H85" s="264">
        <v>0</v>
      </c>
      <c r="I85" s="507">
        <v>0</v>
      </c>
      <c r="J85" s="507"/>
      <c r="K85" s="264">
        <v>0</v>
      </c>
      <c r="L85" s="264">
        <v>0</v>
      </c>
      <c r="M85" s="264">
        <v>0</v>
      </c>
      <c r="N85" s="264">
        <v>-5800</v>
      </c>
      <c r="O85" s="507">
        <v>-5800</v>
      </c>
      <c r="P85" s="507"/>
      <c r="Q85" s="507"/>
      <c r="R85" s="264">
        <v>5800</v>
      </c>
      <c r="S85" s="264">
        <v>0</v>
      </c>
      <c r="T85" s="264">
        <v>0</v>
      </c>
      <c r="U85" s="279"/>
    </row>
    <row r="86" spans="2:21" ht="15" customHeight="1" hidden="1">
      <c r="B86" s="263" t="s">
        <v>767</v>
      </c>
      <c r="C86" s="506" t="s">
        <v>768</v>
      </c>
      <c r="D86" s="506"/>
      <c r="E86" s="506"/>
      <c r="F86" s="506"/>
      <c r="G86" s="264">
        <v>0</v>
      </c>
      <c r="H86" s="264">
        <v>0</v>
      </c>
      <c r="I86" s="507">
        <v>0</v>
      </c>
      <c r="J86" s="507"/>
      <c r="K86" s="264">
        <v>0</v>
      </c>
      <c r="L86" s="264">
        <v>0</v>
      </c>
      <c r="M86" s="264">
        <v>0</v>
      </c>
      <c r="N86" s="264">
        <v>-859.04</v>
      </c>
      <c r="O86" s="507">
        <v>-859.04</v>
      </c>
      <c r="P86" s="507"/>
      <c r="Q86" s="507"/>
      <c r="R86" s="264">
        <v>859.04</v>
      </c>
      <c r="S86" s="264">
        <v>0</v>
      </c>
      <c r="T86" s="264">
        <v>0</v>
      </c>
      <c r="U86" s="279"/>
    </row>
    <row r="87" spans="2:21" ht="15" customHeight="1" hidden="1">
      <c r="B87" s="263" t="s">
        <v>769</v>
      </c>
      <c r="C87" s="506" t="s">
        <v>770</v>
      </c>
      <c r="D87" s="506"/>
      <c r="E87" s="506"/>
      <c r="F87" s="506"/>
      <c r="G87" s="264">
        <v>0</v>
      </c>
      <c r="H87" s="264">
        <v>0</v>
      </c>
      <c r="I87" s="507">
        <v>0</v>
      </c>
      <c r="J87" s="507"/>
      <c r="K87" s="264">
        <v>0</v>
      </c>
      <c r="L87" s="264">
        <v>0</v>
      </c>
      <c r="M87" s="264">
        <v>0</v>
      </c>
      <c r="N87" s="264">
        <v>-1316.86</v>
      </c>
      <c r="O87" s="507">
        <v>-1316.86</v>
      </c>
      <c r="P87" s="507"/>
      <c r="Q87" s="507"/>
      <c r="R87" s="264">
        <v>1316.86</v>
      </c>
      <c r="S87" s="264">
        <v>0</v>
      </c>
      <c r="T87" s="264">
        <v>0</v>
      </c>
      <c r="U87" s="279"/>
    </row>
    <row r="88" spans="2:21" ht="15" customHeight="1" hidden="1">
      <c r="B88" s="263" t="s">
        <v>1018</v>
      </c>
      <c r="C88" s="506" t="s">
        <v>1019</v>
      </c>
      <c r="D88" s="506"/>
      <c r="E88" s="506"/>
      <c r="F88" s="506"/>
      <c r="G88" s="264">
        <v>0</v>
      </c>
      <c r="H88" s="264">
        <v>0</v>
      </c>
      <c r="I88" s="507">
        <v>0</v>
      </c>
      <c r="J88" s="507"/>
      <c r="K88" s="264">
        <v>0</v>
      </c>
      <c r="L88" s="264">
        <v>0</v>
      </c>
      <c r="M88" s="264">
        <v>82.5</v>
      </c>
      <c r="N88" s="264">
        <v>2202.93</v>
      </c>
      <c r="O88" s="507">
        <v>2285.43</v>
      </c>
      <c r="P88" s="507"/>
      <c r="Q88" s="507"/>
      <c r="R88" s="264">
        <v>1985.7</v>
      </c>
      <c r="S88" s="264">
        <v>4271.13</v>
      </c>
      <c r="T88" s="264">
        <v>-4271.13</v>
      </c>
      <c r="U88" s="279"/>
    </row>
    <row r="89" spans="2:21" ht="15" customHeight="1" hidden="1">
      <c r="B89" s="263" t="s">
        <v>773</v>
      </c>
      <c r="C89" s="506" t="s">
        <v>774</v>
      </c>
      <c r="D89" s="506"/>
      <c r="E89" s="506"/>
      <c r="F89" s="506"/>
      <c r="G89" s="264">
        <v>0</v>
      </c>
      <c r="H89" s="264">
        <v>0</v>
      </c>
      <c r="I89" s="507">
        <v>0</v>
      </c>
      <c r="J89" s="507"/>
      <c r="K89" s="264">
        <v>0</v>
      </c>
      <c r="L89" s="264">
        <v>0</v>
      </c>
      <c r="M89" s="264">
        <v>0</v>
      </c>
      <c r="N89" s="264">
        <v>-22191.05</v>
      </c>
      <c r="O89" s="507">
        <v>-22191.05</v>
      </c>
      <c r="P89" s="507"/>
      <c r="Q89" s="507"/>
      <c r="R89" s="264">
        <v>25200</v>
      </c>
      <c r="S89" s="264">
        <v>3008.95</v>
      </c>
      <c r="T89" s="264">
        <v>-3008.95</v>
      </c>
      <c r="U89" s="279"/>
    </row>
    <row r="90" spans="2:21" ht="15" customHeight="1" hidden="1">
      <c r="B90" s="263" t="s">
        <v>775</v>
      </c>
      <c r="C90" s="506" t="s">
        <v>776</v>
      </c>
      <c r="D90" s="506"/>
      <c r="E90" s="506"/>
      <c r="F90" s="506"/>
      <c r="G90" s="264">
        <v>0</v>
      </c>
      <c r="H90" s="264">
        <v>0</v>
      </c>
      <c r="I90" s="507">
        <v>0</v>
      </c>
      <c r="J90" s="507"/>
      <c r="K90" s="264">
        <v>0</v>
      </c>
      <c r="L90" s="264">
        <v>0</v>
      </c>
      <c r="M90" s="264">
        <v>40095.46</v>
      </c>
      <c r="N90" s="264">
        <v>-118440.51</v>
      </c>
      <c r="O90" s="507">
        <v>-78345.05</v>
      </c>
      <c r="P90" s="507"/>
      <c r="Q90" s="507"/>
      <c r="R90" s="264">
        <v>78345.05</v>
      </c>
      <c r="S90" s="264">
        <v>0</v>
      </c>
      <c r="T90" s="264">
        <v>0</v>
      </c>
      <c r="U90" s="279"/>
    </row>
    <row r="91" spans="2:21" ht="15" customHeight="1" hidden="1">
      <c r="B91" s="263" t="s">
        <v>988</v>
      </c>
      <c r="C91" s="506" t="s">
        <v>752</v>
      </c>
      <c r="D91" s="506"/>
      <c r="E91" s="506"/>
      <c r="F91" s="506"/>
      <c r="G91" s="264">
        <v>0</v>
      </c>
      <c r="H91" s="264">
        <v>0</v>
      </c>
      <c r="I91" s="507">
        <v>0</v>
      </c>
      <c r="J91" s="507"/>
      <c r="K91" s="264">
        <v>0</v>
      </c>
      <c r="L91" s="264">
        <v>0</v>
      </c>
      <c r="M91" s="264">
        <v>-5830.5</v>
      </c>
      <c r="N91" s="264">
        <v>-1750</v>
      </c>
      <c r="O91" s="507">
        <v>-7580.5</v>
      </c>
      <c r="P91" s="507"/>
      <c r="Q91" s="507"/>
      <c r="R91" s="264">
        <v>7580.5</v>
      </c>
      <c r="S91" s="264">
        <v>0</v>
      </c>
      <c r="T91" s="264">
        <v>0</v>
      </c>
      <c r="U91" s="279"/>
    </row>
    <row r="92" spans="2:21" ht="15" customHeight="1" hidden="1">
      <c r="B92" s="263" t="s">
        <v>989</v>
      </c>
      <c r="C92" s="506" t="s">
        <v>990</v>
      </c>
      <c r="D92" s="506"/>
      <c r="E92" s="506"/>
      <c r="F92" s="506"/>
      <c r="G92" s="264">
        <v>0</v>
      </c>
      <c r="H92" s="264">
        <v>0</v>
      </c>
      <c r="I92" s="507">
        <v>0</v>
      </c>
      <c r="J92" s="507"/>
      <c r="K92" s="264">
        <v>0</v>
      </c>
      <c r="L92" s="264">
        <v>0</v>
      </c>
      <c r="M92" s="264">
        <v>0</v>
      </c>
      <c r="N92" s="264">
        <v>-320</v>
      </c>
      <c r="O92" s="507">
        <v>-320</v>
      </c>
      <c r="P92" s="507"/>
      <c r="Q92" s="507"/>
      <c r="R92" s="264">
        <v>320</v>
      </c>
      <c r="S92" s="264">
        <v>0</v>
      </c>
      <c r="T92" s="264">
        <v>0</v>
      </c>
      <c r="U92" s="279"/>
    </row>
    <row r="93" spans="2:21" ht="15" customHeight="1" hidden="1">
      <c r="B93" s="263" t="s">
        <v>777</v>
      </c>
      <c r="C93" s="506" t="s">
        <v>760</v>
      </c>
      <c r="D93" s="506"/>
      <c r="E93" s="506"/>
      <c r="F93" s="506"/>
      <c r="G93" s="264">
        <v>0</v>
      </c>
      <c r="H93" s="264">
        <v>0</v>
      </c>
      <c r="I93" s="507">
        <v>0</v>
      </c>
      <c r="J93" s="507"/>
      <c r="K93" s="264">
        <v>0</v>
      </c>
      <c r="L93" s="264">
        <v>0</v>
      </c>
      <c r="M93" s="264">
        <v>45925.96</v>
      </c>
      <c r="N93" s="264">
        <v>-116370.51</v>
      </c>
      <c r="O93" s="507">
        <v>-70444.55</v>
      </c>
      <c r="P93" s="507"/>
      <c r="Q93" s="507"/>
      <c r="R93" s="264">
        <v>70444.55</v>
      </c>
      <c r="S93" s="264">
        <v>0</v>
      </c>
      <c r="T93" s="264">
        <v>0</v>
      </c>
      <c r="U93" s="279"/>
    </row>
    <row r="94" spans="2:21" ht="15" customHeight="1" hidden="1">
      <c r="B94" s="263" t="s">
        <v>778</v>
      </c>
      <c r="C94" s="506" t="s">
        <v>779</v>
      </c>
      <c r="D94" s="506"/>
      <c r="E94" s="506"/>
      <c r="F94" s="506"/>
      <c r="G94" s="264">
        <v>0</v>
      </c>
      <c r="H94" s="264">
        <v>0</v>
      </c>
      <c r="I94" s="507">
        <v>0</v>
      </c>
      <c r="J94" s="507"/>
      <c r="K94" s="264">
        <v>0</v>
      </c>
      <c r="L94" s="264">
        <v>0</v>
      </c>
      <c r="M94" s="264">
        <v>0</v>
      </c>
      <c r="N94" s="264">
        <v>0</v>
      </c>
      <c r="O94" s="507">
        <v>0</v>
      </c>
      <c r="P94" s="507"/>
      <c r="Q94" s="507"/>
      <c r="R94" s="264">
        <v>110</v>
      </c>
      <c r="S94" s="264">
        <v>110</v>
      </c>
      <c r="T94" s="264">
        <v>-110</v>
      </c>
      <c r="U94" s="279"/>
    </row>
    <row r="95" spans="2:21" ht="15" customHeight="1" hidden="1">
      <c r="B95" s="263" t="s">
        <v>780</v>
      </c>
      <c r="C95" s="506" t="s">
        <v>781</v>
      </c>
      <c r="D95" s="506"/>
      <c r="E95" s="506"/>
      <c r="F95" s="506"/>
      <c r="G95" s="264">
        <v>0</v>
      </c>
      <c r="H95" s="264">
        <v>0</v>
      </c>
      <c r="I95" s="507">
        <v>0</v>
      </c>
      <c r="J95" s="507"/>
      <c r="K95" s="264">
        <v>0</v>
      </c>
      <c r="L95" s="264">
        <v>0</v>
      </c>
      <c r="M95" s="264">
        <v>0</v>
      </c>
      <c r="N95" s="264">
        <v>0</v>
      </c>
      <c r="O95" s="507">
        <v>0</v>
      </c>
      <c r="P95" s="507"/>
      <c r="Q95" s="507"/>
      <c r="R95" s="264">
        <v>110</v>
      </c>
      <c r="S95" s="264">
        <v>110</v>
      </c>
      <c r="T95" s="264">
        <v>-110</v>
      </c>
      <c r="U95" s="279"/>
    </row>
    <row r="96" spans="2:21" ht="15" customHeight="1" hidden="1">
      <c r="B96" s="263" t="s">
        <v>991</v>
      </c>
      <c r="C96" s="506" t="s">
        <v>992</v>
      </c>
      <c r="D96" s="506"/>
      <c r="E96" s="506"/>
      <c r="F96" s="506"/>
      <c r="G96" s="264">
        <v>0</v>
      </c>
      <c r="H96" s="264">
        <v>0</v>
      </c>
      <c r="I96" s="507">
        <v>0</v>
      </c>
      <c r="J96" s="507"/>
      <c r="K96" s="264">
        <v>0</v>
      </c>
      <c r="L96" s="264">
        <v>0</v>
      </c>
      <c r="M96" s="264">
        <v>0</v>
      </c>
      <c r="N96" s="264">
        <v>0</v>
      </c>
      <c r="O96" s="507">
        <v>0</v>
      </c>
      <c r="P96" s="507"/>
      <c r="Q96" s="507"/>
      <c r="R96" s="264">
        <v>2218.35</v>
      </c>
      <c r="S96" s="264">
        <v>2218.35</v>
      </c>
      <c r="T96" s="264">
        <v>-2218.35</v>
      </c>
      <c r="U96" s="279"/>
    </row>
    <row r="97" spans="2:21" ht="15" customHeight="1" hidden="1">
      <c r="B97" s="263" t="s">
        <v>993</v>
      </c>
      <c r="C97" s="506" t="s">
        <v>789</v>
      </c>
      <c r="D97" s="506"/>
      <c r="E97" s="506"/>
      <c r="F97" s="506"/>
      <c r="G97" s="264">
        <v>0</v>
      </c>
      <c r="H97" s="264">
        <v>0</v>
      </c>
      <c r="I97" s="507">
        <v>0</v>
      </c>
      <c r="J97" s="507"/>
      <c r="K97" s="264">
        <v>0</v>
      </c>
      <c r="L97" s="264">
        <v>0</v>
      </c>
      <c r="M97" s="264">
        <v>0</v>
      </c>
      <c r="N97" s="264">
        <v>0</v>
      </c>
      <c r="O97" s="507">
        <v>0</v>
      </c>
      <c r="P97" s="507"/>
      <c r="Q97" s="507"/>
      <c r="R97" s="264">
        <v>2218.35</v>
      </c>
      <c r="S97" s="264">
        <v>2218.35</v>
      </c>
      <c r="T97" s="264">
        <v>-2218.35</v>
      </c>
      <c r="U97" s="279"/>
    </row>
    <row r="98" spans="2:21" ht="15" customHeight="1" hidden="1">
      <c r="B98" s="263" t="s">
        <v>782</v>
      </c>
      <c r="C98" s="506" t="s">
        <v>783</v>
      </c>
      <c r="D98" s="506"/>
      <c r="E98" s="506"/>
      <c r="F98" s="506"/>
      <c r="G98" s="264">
        <v>0</v>
      </c>
      <c r="H98" s="264">
        <v>0</v>
      </c>
      <c r="I98" s="507">
        <v>0</v>
      </c>
      <c r="J98" s="507"/>
      <c r="K98" s="264">
        <v>0</v>
      </c>
      <c r="L98" s="264">
        <v>0</v>
      </c>
      <c r="M98" s="264">
        <v>0</v>
      </c>
      <c r="N98" s="264">
        <v>-34.1</v>
      </c>
      <c r="O98" s="507">
        <v>-34.1</v>
      </c>
      <c r="P98" s="507"/>
      <c r="Q98" s="507"/>
      <c r="R98" s="264">
        <v>34.1</v>
      </c>
      <c r="S98" s="264">
        <v>0</v>
      </c>
      <c r="T98" s="264">
        <v>0</v>
      </c>
      <c r="U98" s="279"/>
    </row>
    <row r="99" spans="2:21" ht="15" customHeight="1" hidden="1">
      <c r="B99" s="263" t="s">
        <v>1020</v>
      </c>
      <c r="C99" s="506" t="s">
        <v>1021</v>
      </c>
      <c r="D99" s="506"/>
      <c r="E99" s="506"/>
      <c r="F99" s="506"/>
      <c r="G99" s="264">
        <v>0</v>
      </c>
      <c r="H99" s="264">
        <v>0</v>
      </c>
      <c r="I99" s="507">
        <v>0</v>
      </c>
      <c r="J99" s="507"/>
      <c r="K99" s="264">
        <v>0</v>
      </c>
      <c r="L99" s="264">
        <v>0</v>
      </c>
      <c r="M99" s="264">
        <v>0</v>
      </c>
      <c r="N99" s="264">
        <v>-34.1</v>
      </c>
      <c r="O99" s="507">
        <v>-34.1</v>
      </c>
      <c r="P99" s="507"/>
      <c r="Q99" s="507"/>
      <c r="R99" s="264">
        <v>34.1</v>
      </c>
      <c r="S99" s="264">
        <v>0</v>
      </c>
      <c r="T99" s="264">
        <v>0</v>
      </c>
      <c r="U99" s="279"/>
    </row>
    <row r="100" spans="2:21" ht="15" customHeight="1" hidden="1">
      <c r="B100" s="263" t="s">
        <v>786</v>
      </c>
      <c r="C100" s="506" t="s">
        <v>787</v>
      </c>
      <c r="D100" s="506"/>
      <c r="E100" s="506"/>
      <c r="F100" s="506"/>
      <c r="G100" s="264">
        <v>0</v>
      </c>
      <c r="H100" s="264">
        <v>0</v>
      </c>
      <c r="I100" s="507">
        <v>0</v>
      </c>
      <c r="J100" s="507"/>
      <c r="K100" s="264">
        <v>0</v>
      </c>
      <c r="L100" s="264">
        <v>0</v>
      </c>
      <c r="M100" s="264">
        <v>0</v>
      </c>
      <c r="N100" s="264">
        <v>0</v>
      </c>
      <c r="O100" s="507">
        <v>0</v>
      </c>
      <c r="P100" s="507"/>
      <c r="Q100" s="507"/>
      <c r="R100" s="264">
        <v>11402.34</v>
      </c>
      <c r="S100" s="264">
        <v>11402.34</v>
      </c>
      <c r="T100" s="264">
        <v>-11402.34</v>
      </c>
      <c r="U100" s="279"/>
    </row>
    <row r="101" spans="2:21" ht="15" customHeight="1" hidden="1">
      <c r="B101" s="263" t="s">
        <v>994</v>
      </c>
      <c r="C101" s="506" t="s">
        <v>995</v>
      </c>
      <c r="D101" s="506"/>
      <c r="E101" s="506"/>
      <c r="F101" s="506"/>
      <c r="G101" s="264">
        <v>0</v>
      </c>
      <c r="H101" s="264">
        <v>0</v>
      </c>
      <c r="I101" s="507">
        <v>0</v>
      </c>
      <c r="J101" s="507"/>
      <c r="K101" s="264">
        <v>0</v>
      </c>
      <c r="L101" s="264">
        <v>0</v>
      </c>
      <c r="M101" s="264">
        <v>0</v>
      </c>
      <c r="N101" s="264">
        <v>0</v>
      </c>
      <c r="O101" s="507">
        <v>0</v>
      </c>
      <c r="P101" s="507"/>
      <c r="Q101" s="507"/>
      <c r="R101" s="264">
        <v>11402.34</v>
      </c>
      <c r="S101" s="264">
        <v>11402.34</v>
      </c>
      <c r="T101" s="264">
        <v>-11402.34</v>
      </c>
      <c r="U101" s="279"/>
    </row>
    <row r="102" spans="2:21" ht="15" customHeight="1" hidden="1">
      <c r="B102" s="263" t="s">
        <v>1103</v>
      </c>
      <c r="C102" s="506" t="s">
        <v>1104</v>
      </c>
      <c r="D102" s="506"/>
      <c r="E102" s="506"/>
      <c r="F102" s="506"/>
      <c r="G102" s="264">
        <v>0</v>
      </c>
      <c r="H102" s="264">
        <v>0</v>
      </c>
      <c r="I102" s="507">
        <v>0</v>
      </c>
      <c r="J102" s="507"/>
      <c r="K102" s="264">
        <v>0</v>
      </c>
      <c r="L102" s="264">
        <v>0</v>
      </c>
      <c r="M102" s="264">
        <v>0</v>
      </c>
      <c r="N102" s="264">
        <v>0</v>
      </c>
      <c r="O102" s="507">
        <v>0</v>
      </c>
      <c r="P102" s="507"/>
      <c r="Q102" s="507"/>
      <c r="R102" s="264">
        <v>8791.85</v>
      </c>
      <c r="S102" s="264">
        <v>8791.85</v>
      </c>
      <c r="T102" s="264">
        <v>-8791.85</v>
      </c>
      <c r="U102" s="279"/>
    </row>
    <row r="103" spans="2:21" ht="15" customHeight="1" hidden="1">
      <c r="B103" s="263" t="s">
        <v>1105</v>
      </c>
      <c r="C103" s="506" t="s">
        <v>1106</v>
      </c>
      <c r="D103" s="506"/>
      <c r="E103" s="506"/>
      <c r="F103" s="506"/>
      <c r="G103" s="264">
        <v>0</v>
      </c>
      <c r="H103" s="264">
        <v>0</v>
      </c>
      <c r="I103" s="507">
        <v>0</v>
      </c>
      <c r="J103" s="507"/>
      <c r="K103" s="264">
        <v>0</v>
      </c>
      <c r="L103" s="264">
        <v>0</v>
      </c>
      <c r="M103" s="264">
        <v>0</v>
      </c>
      <c r="N103" s="264">
        <v>0</v>
      </c>
      <c r="O103" s="507">
        <v>0</v>
      </c>
      <c r="P103" s="507"/>
      <c r="Q103" s="507"/>
      <c r="R103" s="264">
        <v>8791.85</v>
      </c>
      <c r="S103" s="264">
        <v>8791.85</v>
      </c>
      <c r="T103" s="264">
        <v>-8791.85</v>
      </c>
      <c r="U103" s="279"/>
    </row>
    <row r="104" spans="2:21" ht="15" customHeight="1" hidden="1">
      <c r="B104" s="263" t="s">
        <v>794</v>
      </c>
      <c r="C104" s="506" t="s">
        <v>682</v>
      </c>
      <c r="D104" s="506"/>
      <c r="E104" s="506"/>
      <c r="F104" s="506"/>
      <c r="G104" s="264">
        <v>0</v>
      </c>
      <c r="H104" s="264">
        <v>0</v>
      </c>
      <c r="I104" s="507">
        <v>0</v>
      </c>
      <c r="J104" s="507"/>
      <c r="K104" s="264">
        <v>0</v>
      </c>
      <c r="L104" s="264">
        <v>0</v>
      </c>
      <c r="M104" s="264">
        <v>0</v>
      </c>
      <c r="N104" s="264">
        <v>0</v>
      </c>
      <c r="O104" s="507">
        <v>0</v>
      </c>
      <c r="P104" s="507"/>
      <c r="Q104" s="507"/>
      <c r="R104" s="264">
        <v>143</v>
      </c>
      <c r="S104" s="264">
        <v>143</v>
      </c>
      <c r="T104" s="264">
        <v>-143</v>
      </c>
      <c r="U104" s="279"/>
    </row>
    <row r="105" spans="2:21" ht="15" customHeight="1" hidden="1">
      <c r="B105" s="263" t="s">
        <v>795</v>
      </c>
      <c r="C105" s="506" t="s">
        <v>779</v>
      </c>
      <c r="D105" s="506"/>
      <c r="E105" s="506"/>
      <c r="F105" s="506"/>
      <c r="G105" s="264">
        <v>0</v>
      </c>
      <c r="H105" s="264">
        <v>0</v>
      </c>
      <c r="I105" s="507">
        <v>0</v>
      </c>
      <c r="J105" s="507"/>
      <c r="K105" s="264">
        <v>0</v>
      </c>
      <c r="L105" s="264">
        <v>0</v>
      </c>
      <c r="M105" s="264">
        <v>0</v>
      </c>
      <c r="N105" s="264">
        <v>0</v>
      </c>
      <c r="O105" s="507">
        <v>0</v>
      </c>
      <c r="P105" s="507"/>
      <c r="Q105" s="507"/>
      <c r="R105" s="264">
        <v>143</v>
      </c>
      <c r="S105" s="264">
        <v>143</v>
      </c>
      <c r="T105" s="264">
        <v>-143</v>
      </c>
      <c r="U105" s="279"/>
    </row>
    <row r="106" spans="2:21" ht="15" customHeight="1" hidden="1">
      <c r="B106" s="263" t="s">
        <v>796</v>
      </c>
      <c r="C106" s="506" t="s">
        <v>797</v>
      </c>
      <c r="D106" s="506"/>
      <c r="E106" s="506"/>
      <c r="F106" s="506"/>
      <c r="G106" s="264">
        <v>0</v>
      </c>
      <c r="H106" s="264">
        <v>0</v>
      </c>
      <c r="I106" s="507">
        <v>0</v>
      </c>
      <c r="J106" s="507"/>
      <c r="K106" s="264">
        <v>0</v>
      </c>
      <c r="L106" s="264">
        <v>0</v>
      </c>
      <c r="M106" s="264">
        <v>0</v>
      </c>
      <c r="N106" s="264">
        <v>0</v>
      </c>
      <c r="O106" s="507">
        <v>0</v>
      </c>
      <c r="P106" s="507"/>
      <c r="Q106" s="507"/>
      <c r="R106" s="264">
        <v>143</v>
      </c>
      <c r="S106" s="264">
        <v>143</v>
      </c>
      <c r="T106" s="264">
        <v>-143</v>
      </c>
      <c r="U106" s="279"/>
    </row>
    <row r="107" spans="2:21" ht="15" customHeight="1" hidden="1">
      <c r="B107" s="263" t="s">
        <v>798</v>
      </c>
      <c r="C107" s="506" t="s">
        <v>799</v>
      </c>
      <c r="D107" s="506"/>
      <c r="E107" s="506"/>
      <c r="F107" s="506"/>
      <c r="G107" s="264">
        <v>2840000</v>
      </c>
      <c r="H107" s="264">
        <v>0</v>
      </c>
      <c r="I107" s="507">
        <v>0</v>
      </c>
      <c r="J107" s="507"/>
      <c r="K107" s="264">
        <v>0</v>
      </c>
      <c r="L107" s="264">
        <v>2840000</v>
      </c>
      <c r="M107" s="264">
        <v>0</v>
      </c>
      <c r="N107" s="264">
        <v>-8174.26</v>
      </c>
      <c r="O107" s="507">
        <v>-8174.26</v>
      </c>
      <c r="P107" s="507"/>
      <c r="Q107" s="507"/>
      <c r="R107" s="264">
        <v>46175</v>
      </c>
      <c r="S107" s="264">
        <v>38000.74</v>
      </c>
      <c r="T107" s="264">
        <v>2801999.26</v>
      </c>
      <c r="U107" s="279"/>
    </row>
    <row r="108" spans="2:21" ht="15" customHeight="1" hidden="1">
      <c r="B108" s="263" t="s">
        <v>800</v>
      </c>
      <c r="C108" s="506" t="s">
        <v>801</v>
      </c>
      <c r="D108" s="506"/>
      <c r="E108" s="506"/>
      <c r="F108" s="506"/>
      <c r="G108" s="264">
        <v>2830000</v>
      </c>
      <c r="H108" s="264">
        <v>0</v>
      </c>
      <c r="I108" s="507">
        <v>0</v>
      </c>
      <c r="J108" s="507"/>
      <c r="K108" s="264">
        <v>0</v>
      </c>
      <c r="L108" s="264">
        <v>2830000</v>
      </c>
      <c r="M108" s="264">
        <v>0</v>
      </c>
      <c r="N108" s="264">
        <v>-8174.26</v>
      </c>
      <c r="O108" s="507">
        <v>-8174.26</v>
      </c>
      <c r="P108" s="507"/>
      <c r="Q108" s="507"/>
      <c r="R108" s="264">
        <v>46175</v>
      </c>
      <c r="S108" s="264">
        <v>38000.74</v>
      </c>
      <c r="T108" s="264">
        <v>2791999.26</v>
      </c>
      <c r="U108" s="279"/>
    </row>
    <row r="109" spans="2:21" ht="15" customHeight="1" hidden="1">
      <c r="B109" s="263" t="s">
        <v>1005</v>
      </c>
      <c r="C109" s="506" t="s">
        <v>654</v>
      </c>
      <c r="D109" s="506"/>
      <c r="E109" s="506"/>
      <c r="F109" s="506"/>
      <c r="G109" s="264">
        <v>0</v>
      </c>
      <c r="H109" s="264">
        <v>0</v>
      </c>
      <c r="I109" s="507">
        <v>0</v>
      </c>
      <c r="J109" s="507"/>
      <c r="K109" s="264">
        <v>0</v>
      </c>
      <c r="L109" s="264">
        <v>0</v>
      </c>
      <c r="M109" s="264">
        <v>0</v>
      </c>
      <c r="N109" s="264">
        <v>-8174.26</v>
      </c>
      <c r="O109" s="507">
        <v>-8174.26</v>
      </c>
      <c r="P109" s="507"/>
      <c r="Q109" s="507"/>
      <c r="R109" s="264">
        <v>46175</v>
      </c>
      <c r="S109" s="264">
        <v>38000.74</v>
      </c>
      <c r="T109" s="264">
        <v>-38000.74</v>
      </c>
      <c r="U109" s="279"/>
    </row>
    <row r="110" spans="2:21" ht="15" customHeight="1" hidden="1">
      <c r="B110" s="263" t="s">
        <v>1006</v>
      </c>
      <c r="C110" s="506" t="s">
        <v>1007</v>
      </c>
      <c r="D110" s="506"/>
      <c r="E110" s="506"/>
      <c r="F110" s="506"/>
      <c r="G110" s="264">
        <v>0</v>
      </c>
      <c r="H110" s="264">
        <v>0</v>
      </c>
      <c r="I110" s="507">
        <v>0</v>
      </c>
      <c r="J110" s="507"/>
      <c r="K110" s="264">
        <v>0</v>
      </c>
      <c r="L110" s="264">
        <v>0</v>
      </c>
      <c r="M110" s="264">
        <v>0</v>
      </c>
      <c r="N110" s="264">
        <v>-8174.26</v>
      </c>
      <c r="O110" s="507">
        <v>-8174.26</v>
      </c>
      <c r="P110" s="507"/>
      <c r="Q110" s="507"/>
      <c r="R110" s="264">
        <v>46175</v>
      </c>
      <c r="S110" s="264">
        <v>38000.74</v>
      </c>
      <c r="T110" s="264">
        <v>-38000.74</v>
      </c>
      <c r="U110" s="279"/>
    </row>
    <row r="111" spans="2:21" ht="15" customHeight="1" hidden="1">
      <c r="B111" s="263" t="s">
        <v>1109</v>
      </c>
      <c r="C111" s="506" t="s">
        <v>1110</v>
      </c>
      <c r="D111" s="506"/>
      <c r="E111" s="506"/>
      <c r="F111" s="506"/>
      <c r="G111" s="264">
        <v>0</v>
      </c>
      <c r="H111" s="264">
        <v>0</v>
      </c>
      <c r="I111" s="507">
        <v>0</v>
      </c>
      <c r="J111" s="507"/>
      <c r="K111" s="264">
        <v>0</v>
      </c>
      <c r="L111" s="264">
        <v>0</v>
      </c>
      <c r="M111" s="264">
        <v>0</v>
      </c>
      <c r="N111" s="264">
        <v>-46175</v>
      </c>
      <c r="O111" s="507">
        <v>-46175</v>
      </c>
      <c r="P111" s="507"/>
      <c r="Q111" s="507"/>
      <c r="R111" s="264">
        <v>46175</v>
      </c>
      <c r="S111" s="264">
        <v>0</v>
      </c>
      <c r="T111" s="264">
        <v>0</v>
      </c>
      <c r="U111" s="279"/>
    </row>
    <row r="112" spans="2:21" ht="15" customHeight="1" hidden="1">
      <c r="B112" s="263" t="s">
        <v>1127</v>
      </c>
      <c r="C112" s="506" t="s">
        <v>1128</v>
      </c>
      <c r="D112" s="506"/>
      <c r="E112" s="506"/>
      <c r="F112" s="506"/>
      <c r="G112" s="264">
        <v>0</v>
      </c>
      <c r="H112" s="264">
        <v>0</v>
      </c>
      <c r="I112" s="507">
        <v>0</v>
      </c>
      <c r="J112" s="507"/>
      <c r="K112" s="264">
        <v>0</v>
      </c>
      <c r="L112" s="264">
        <v>0</v>
      </c>
      <c r="M112" s="264">
        <v>0</v>
      </c>
      <c r="N112" s="264">
        <v>38000.74</v>
      </c>
      <c r="O112" s="507">
        <v>38000.74</v>
      </c>
      <c r="P112" s="507"/>
      <c r="Q112" s="507"/>
      <c r="R112" s="264">
        <v>0</v>
      </c>
      <c r="S112" s="264">
        <v>38000.74</v>
      </c>
      <c r="T112" s="264">
        <v>-38000.74</v>
      </c>
      <c r="U112" s="279"/>
    </row>
    <row r="113" spans="2:21" ht="15" customHeight="1" hidden="1">
      <c r="B113" s="263" t="s">
        <v>802</v>
      </c>
      <c r="C113" s="506" t="s">
        <v>803</v>
      </c>
      <c r="D113" s="506"/>
      <c r="E113" s="506"/>
      <c r="F113" s="506"/>
      <c r="G113" s="264">
        <v>10000</v>
      </c>
      <c r="H113" s="264">
        <v>0</v>
      </c>
      <c r="I113" s="507">
        <v>0</v>
      </c>
      <c r="J113" s="507"/>
      <c r="K113" s="264">
        <v>0</v>
      </c>
      <c r="L113" s="264">
        <v>10000</v>
      </c>
      <c r="M113" s="264">
        <v>0</v>
      </c>
      <c r="N113" s="264">
        <v>0</v>
      </c>
      <c r="O113" s="507">
        <v>0</v>
      </c>
      <c r="P113" s="507"/>
      <c r="Q113" s="507"/>
      <c r="R113" s="264">
        <v>0</v>
      </c>
      <c r="S113" s="264">
        <v>0</v>
      </c>
      <c r="T113" s="264">
        <v>10000</v>
      </c>
      <c r="U113" s="279"/>
    </row>
    <row r="114" spans="2:21" ht="15" customHeight="1" hidden="1">
      <c r="B114" s="320"/>
      <c r="C114" s="506" t="s">
        <v>804</v>
      </c>
      <c r="D114" s="506"/>
      <c r="E114" s="506"/>
      <c r="F114" s="506"/>
      <c r="G114" s="264">
        <v>153311000</v>
      </c>
      <c r="H114" s="264">
        <v>0</v>
      </c>
      <c r="I114" s="507">
        <v>0</v>
      </c>
      <c r="J114" s="507"/>
      <c r="K114" s="264">
        <v>0</v>
      </c>
      <c r="L114" s="264">
        <v>153311000</v>
      </c>
      <c r="M114" s="264">
        <v>47730.99</v>
      </c>
      <c r="N114" s="264">
        <v>-537474.97</v>
      </c>
      <c r="O114" s="507">
        <v>-489743.98</v>
      </c>
      <c r="P114" s="507"/>
      <c r="Q114" s="507"/>
      <c r="R114" s="264">
        <v>6228662.8</v>
      </c>
      <c r="S114" s="264">
        <v>5738918.82</v>
      </c>
      <c r="T114" s="264">
        <v>147572081.18</v>
      </c>
      <c r="U114" s="279"/>
    </row>
    <row r="115" spans="2:21" ht="15.75" customHeight="1" hidden="1">
      <c r="B115" s="312"/>
      <c r="C115" s="540" t="s">
        <v>805</v>
      </c>
      <c r="D115" s="540"/>
      <c r="E115" s="540"/>
      <c r="F115" s="540"/>
      <c r="G115" s="282">
        <v>153311000</v>
      </c>
      <c r="H115" s="282">
        <v>0</v>
      </c>
      <c r="I115" s="517">
        <v>0</v>
      </c>
      <c r="J115" s="517"/>
      <c r="K115" s="282">
        <v>0</v>
      </c>
      <c r="L115" s="282">
        <v>153311000</v>
      </c>
      <c r="M115" s="282">
        <v>47730.99</v>
      </c>
      <c r="N115" s="282">
        <v>-537474.97</v>
      </c>
      <c r="O115" s="517">
        <v>-489743.98</v>
      </c>
      <c r="P115" s="517"/>
      <c r="Q115" s="517"/>
      <c r="R115" s="282">
        <v>6228662.8</v>
      </c>
      <c r="S115" s="282">
        <v>5738918.82</v>
      </c>
      <c r="T115" s="282">
        <v>147572081.18</v>
      </c>
      <c r="U115" s="284"/>
    </row>
    <row r="116" spans="2:20" ht="15" customHeight="1">
      <c r="B116" s="492" t="s">
        <v>806</v>
      </c>
      <c r="C116" s="492"/>
      <c r="D116" s="492"/>
      <c r="E116" s="492"/>
      <c r="F116" s="492"/>
      <c r="G116" s="492"/>
      <c r="H116" s="492"/>
      <c r="I116" s="492"/>
      <c r="J116" s="492"/>
      <c r="K116" s="492"/>
      <c r="L116" s="492"/>
      <c r="M116" s="492"/>
      <c r="N116" s="492"/>
      <c r="O116" s="492"/>
      <c r="P116" s="492"/>
      <c r="Q116" s="492"/>
      <c r="R116" s="492"/>
      <c r="S116" s="492"/>
      <c r="T116" s="492"/>
    </row>
  </sheetData>
  <sheetProtection password="DD4C" sheet="1" objects="1" scenarios="1" selectLockedCells="1" selectUnlockedCells="1"/>
  <mergeCells count="339">
    <mergeCell ref="C115:F115"/>
    <mergeCell ref="I115:J115"/>
    <mergeCell ref="O115:Q115"/>
    <mergeCell ref="B116:T116"/>
    <mergeCell ref="C113:F113"/>
    <mergeCell ref="I113:J113"/>
    <mergeCell ref="O113:Q113"/>
    <mergeCell ref="C114:F114"/>
    <mergeCell ref="I114:J114"/>
    <mergeCell ref="O114:Q114"/>
    <mergeCell ref="C111:F111"/>
    <mergeCell ref="I111:J111"/>
    <mergeCell ref="O111:Q111"/>
    <mergeCell ref="C112:F112"/>
    <mergeCell ref="I112:J112"/>
    <mergeCell ref="O112:Q112"/>
    <mergeCell ref="C109:F109"/>
    <mergeCell ref="I109:J109"/>
    <mergeCell ref="O109:Q109"/>
    <mergeCell ref="C110:F110"/>
    <mergeCell ref="I110:J110"/>
    <mergeCell ref="O110:Q110"/>
    <mergeCell ref="C107:F107"/>
    <mergeCell ref="I107:J107"/>
    <mergeCell ref="O107:Q107"/>
    <mergeCell ref="C108:F108"/>
    <mergeCell ref="I108:J108"/>
    <mergeCell ref="O108:Q108"/>
    <mergeCell ref="C105:F105"/>
    <mergeCell ref="I105:J105"/>
    <mergeCell ref="O105:Q105"/>
    <mergeCell ref="C106:F106"/>
    <mergeCell ref="I106:J106"/>
    <mergeCell ref="O106:Q106"/>
    <mergeCell ref="C103:F103"/>
    <mergeCell ref="I103:J103"/>
    <mergeCell ref="O103:Q103"/>
    <mergeCell ref="C104:F104"/>
    <mergeCell ref="I104:J104"/>
    <mergeCell ref="O104:Q104"/>
    <mergeCell ref="C101:F101"/>
    <mergeCell ref="I101:J101"/>
    <mergeCell ref="O101:Q101"/>
    <mergeCell ref="C102:F102"/>
    <mergeCell ref="I102:J102"/>
    <mergeCell ref="O102:Q102"/>
    <mergeCell ref="C99:F99"/>
    <mergeCell ref="I99:J99"/>
    <mergeCell ref="O99:Q99"/>
    <mergeCell ref="C100:F100"/>
    <mergeCell ref="I100:J100"/>
    <mergeCell ref="O100:Q100"/>
    <mergeCell ref="C97:F97"/>
    <mergeCell ref="I97:J97"/>
    <mergeCell ref="O97:Q97"/>
    <mergeCell ref="C98:F98"/>
    <mergeCell ref="I98:J98"/>
    <mergeCell ref="O98:Q98"/>
    <mergeCell ref="C95:F95"/>
    <mergeCell ref="I95:J95"/>
    <mergeCell ref="O95:Q95"/>
    <mergeCell ref="C96:F96"/>
    <mergeCell ref="I96:J96"/>
    <mergeCell ref="O96:Q96"/>
    <mergeCell ref="C93:F93"/>
    <mergeCell ref="I93:J93"/>
    <mergeCell ref="O93:Q93"/>
    <mergeCell ref="C94:F94"/>
    <mergeCell ref="I94:J94"/>
    <mergeCell ref="O94:Q94"/>
    <mergeCell ref="C91:F91"/>
    <mergeCell ref="I91:J91"/>
    <mergeCell ref="O91:Q91"/>
    <mergeCell ref="C92:F92"/>
    <mergeCell ref="I92:J92"/>
    <mergeCell ref="O92:Q92"/>
    <mergeCell ref="C89:F89"/>
    <mergeCell ref="I89:J89"/>
    <mergeCell ref="O89:Q89"/>
    <mergeCell ref="C90:F90"/>
    <mergeCell ref="I90:J90"/>
    <mergeCell ref="O90:Q90"/>
    <mergeCell ref="C87:F87"/>
    <mergeCell ref="I87:J87"/>
    <mergeCell ref="O87:Q87"/>
    <mergeCell ref="C88:F88"/>
    <mergeCell ref="I88:J88"/>
    <mergeCell ref="O88:Q88"/>
    <mergeCell ref="C85:F85"/>
    <mergeCell ref="I85:J85"/>
    <mergeCell ref="O85:Q85"/>
    <mergeCell ref="C86:F86"/>
    <mergeCell ref="I86:J86"/>
    <mergeCell ref="O86:Q86"/>
    <mergeCell ref="C83:F83"/>
    <mergeCell ref="I83:J83"/>
    <mergeCell ref="O83:Q83"/>
    <mergeCell ref="C84:F84"/>
    <mergeCell ref="I84:J84"/>
    <mergeCell ref="O84:Q84"/>
    <mergeCell ref="C81:F81"/>
    <mergeCell ref="I81:J81"/>
    <mergeCell ref="O81:Q81"/>
    <mergeCell ref="C82:F82"/>
    <mergeCell ref="I82:J82"/>
    <mergeCell ref="O82:Q82"/>
    <mergeCell ref="C79:F79"/>
    <mergeCell ref="I79:J79"/>
    <mergeCell ref="O79:Q79"/>
    <mergeCell ref="C80:F80"/>
    <mergeCell ref="I80:J80"/>
    <mergeCell ref="O80:Q80"/>
    <mergeCell ref="C77:F77"/>
    <mergeCell ref="I77:J77"/>
    <mergeCell ref="O77:Q77"/>
    <mergeCell ref="C78:F78"/>
    <mergeCell ref="I78:J78"/>
    <mergeCell ref="O78:Q78"/>
    <mergeCell ref="C75:F75"/>
    <mergeCell ref="I75:J75"/>
    <mergeCell ref="O75:Q75"/>
    <mergeCell ref="C76:F76"/>
    <mergeCell ref="I76:J76"/>
    <mergeCell ref="O76:Q76"/>
    <mergeCell ref="C73:F73"/>
    <mergeCell ref="I73:J73"/>
    <mergeCell ref="O73:Q73"/>
    <mergeCell ref="C74:F74"/>
    <mergeCell ref="I74:J74"/>
    <mergeCell ref="O74:Q74"/>
    <mergeCell ref="C71:F71"/>
    <mergeCell ref="I71:J71"/>
    <mergeCell ref="O71:Q71"/>
    <mergeCell ref="C72:F72"/>
    <mergeCell ref="I72:J72"/>
    <mergeCell ref="O72:Q72"/>
    <mergeCell ref="C69:F69"/>
    <mergeCell ref="I69:J69"/>
    <mergeCell ref="O69:Q69"/>
    <mergeCell ref="C70:F70"/>
    <mergeCell ref="I70:J70"/>
    <mergeCell ref="O70:Q70"/>
    <mergeCell ref="C67:F67"/>
    <mergeCell ref="I67:J67"/>
    <mergeCell ref="O67:Q67"/>
    <mergeCell ref="C68:F68"/>
    <mergeCell ref="I68:J68"/>
    <mergeCell ref="O68:Q68"/>
    <mergeCell ref="C65:F65"/>
    <mergeCell ref="I65:J65"/>
    <mergeCell ref="O65:Q65"/>
    <mergeCell ref="C66:F66"/>
    <mergeCell ref="I66:J66"/>
    <mergeCell ref="O66:Q66"/>
    <mergeCell ref="C63:F63"/>
    <mergeCell ref="I63:J63"/>
    <mergeCell ref="O63:Q63"/>
    <mergeCell ref="C64:F64"/>
    <mergeCell ref="I64:J64"/>
    <mergeCell ref="O64:Q64"/>
    <mergeCell ref="C61:F61"/>
    <mergeCell ref="I61:J61"/>
    <mergeCell ref="O61:Q61"/>
    <mergeCell ref="C62:F62"/>
    <mergeCell ref="I62:J62"/>
    <mergeCell ref="O62:Q62"/>
    <mergeCell ref="C59:F59"/>
    <mergeCell ref="I59:J59"/>
    <mergeCell ref="O59:Q59"/>
    <mergeCell ref="C60:F60"/>
    <mergeCell ref="I60:J60"/>
    <mergeCell ref="O60:Q60"/>
    <mergeCell ref="C57:F57"/>
    <mergeCell ref="I57:J57"/>
    <mergeCell ref="O57:Q57"/>
    <mergeCell ref="C58:F58"/>
    <mergeCell ref="I58:J58"/>
    <mergeCell ref="O58:Q58"/>
    <mergeCell ref="C55:F55"/>
    <mergeCell ref="I55:J55"/>
    <mergeCell ref="O55:Q55"/>
    <mergeCell ref="C56:F56"/>
    <mergeCell ref="I56:J56"/>
    <mergeCell ref="O56:Q56"/>
    <mergeCell ref="C53:F53"/>
    <mergeCell ref="I53:J53"/>
    <mergeCell ref="O53:Q53"/>
    <mergeCell ref="C54:F54"/>
    <mergeCell ref="I54:J54"/>
    <mergeCell ref="O54:Q54"/>
    <mergeCell ref="C51:F51"/>
    <mergeCell ref="I51:J51"/>
    <mergeCell ref="O51:Q51"/>
    <mergeCell ref="C52:F52"/>
    <mergeCell ref="I52:J52"/>
    <mergeCell ref="O52:Q52"/>
    <mergeCell ref="C49:F49"/>
    <mergeCell ref="I49:J49"/>
    <mergeCell ref="O49:Q49"/>
    <mergeCell ref="C50:F50"/>
    <mergeCell ref="I50:J50"/>
    <mergeCell ref="O50:Q50"/>
    <mergeCell ref="C47:F47"/>
    <mergeCell ref="I47:J47"/>
    <mergeCell ref="O47:Q47"/>
    <mergeCell ref="C48:F48"/>
    <mergeCell ref="I48:J48"/>
    <mergeCell ref="O48:Q48"/>
    <mergeCell ref="C45:F45"/>
    <mergeCell ref="I45:J45"/>
    <mergeCell ref="O45:Q45"/>
    <mergeCell ref="C46:F46"/>
    <mergeCell ref="I46:J46"/>
    <mergeCell ref="O46:Q46"/>
    <mergeCell ref="C43:F43"/>
    <mergeCell ref="I43:J43"/>
    <mergeCell ref="O43:Q43"/>
    <mergeCell ref="C44:F44"/>
    <mergeCell ref="I44:J44"/>
    <mergeCell ref="O44:Q44"/>
    <mergeCell ref="C41:F41"/>
    <mergeCell ref="I41:J41"/>
    <mergeCell ref="O41:Q41"/>
    <mergeCell ref="C42:F42"/>
    <mergeCell ref="I42:J42"/>
    <mergeCell ref="O42:Q42"/>
    <mergeCell ref="C39:F39"/>
    <mergeCell ref="I39:J39"/>
    <mergeCell ref="O39:Q39"/>
    <mergeCell ref="C40:F40"/>
    <mergeCell ref="I40:J40"/>
    <mergeCell ref="O40:Q40"/>
    <mergeCell ref="C37:F37"/>
    <mergeCell ref="I37:J37"/>
    <mergeCell ref="O37:Q37"/>
    <mergeCell ref="C38:F38"/>
    <mergeCell ref="I38:J38"/>
    <mergeCell ref="O38:Q38"/>
    <mergeCell ref="C35:F35"/>
    <mergeCell ref="I35:J35"/>
    <mergeCell ref="O35:Q35"/>
    <mergeCell ref="C36:F36"/>
    <mergeCell ref="I36:J36"/>
    <mergeCell ref="O36:Q36"/>
    <mergeCell ref="C33:F33"/>
    <mergeCell ref="I33:J33"/>
    <mergeCell ref="O33:Q33"/>
    <mergeCell ref="C34:F34"/>
    <mergeCell ref="I34:J34"/>
    <mergeCell ref="O34:Q34"/>
    <mergeCell ref="C31:F31"/>
    <mergeCell ref="I31:J31"/>
    <mergeCell ref="O31:Q31"/>
    <mergeCell ref="C32:F32"/>
    <mergeCell ref="I32:J32"/>
    <mergeCell ref="O32:Q32"/>
    <mergeCell ref="C29:F29"/>
    <mergeCell ref="I29:J29"/>
    <mergeCell ref="O29:Q29"/>
    <mergeCell ref="C30:F30"/>
    <mergeCell ref="I30:J30"/>
    <mergeCell ref="O30:Q30"/>
    <mergeCell ref="C27:F27"/>
    <mergeCell ref="I27:J27"/>
    <mergeCell ref="O27:Q27"/>
    <mergeCell ref="C28:F28"/>
    <mergeCell ref="I28:J28"/>
    <mergeCell ref="O28:Q28"/>
    <mergeCell ref="C25:F25"/>
    <mergeCell ref="I25:J25"/>
    <mergeCell ref="O25:Q25"/>
    <mergeCell ref="C26:F26"/>
    <mergeCell ref="I26:J26"/>
    <mergeCell ref="O26:Q26"/>
    <mergeCell ref="C23:F23"/>
    <mergeCell ref="I23:J23"/>
    <mergeCell ref="O23:Q23"/>
    <mergeCell ref="C24:F24"/>
    <mergeCell ref="I24:J24"/>
    <mergeCell ref="O24:Q24"/>
    <mergeCell ref="C21:F21"/>
    <mergeCell ref="I21:J21"/>
    <mergeCell ref="O21:Q21"/>
    <mergeCell ref="C22:F22"/>
    <mergeCell ref="I22:J22"/>
    <mergeCell ref="O22:Q22"/>
    <mergeCell ref="C19:F19"/>
    <mergeCell ref="I19:J19"/>
    <mergeCell ref="O19:Q19"/>
    <mergeCell ref="C20:F20"/>
    <mergeCell ref="I20:J20"/>
    <mergeCell ref="O20:Q20"/>
    <mergeCell ref="C17:F17"/>
    <mergeCell ref="I17:J17"/>
    <mergeCell ref="O17:Q17"/>
    <mergeCell ref="C18:F18"/>
    <mergeCell ref="I18:J18"/>
    <mergeCell ref="O18:Q18"/>
    <mergeCell ref="C15:F15"/>
    <mergeCell ref="I15:J15"/>
    <mergeCell ref="O15:Q15"/>
    <mergeCell ref="C16:F16"/>
    <mergeCell ref="I16:J16"/>
    <mergeCell ref="O16:Q16"/>
    <mergeCell ref="C13:F13"/>
    <mergeCell ref="I13:J13"/>
    <mergeCell ref="O13:Q13"/>
    <mergeCell ref="C14:F14"/>
    <mergeCell ref="I14:J14"/>
    <mergeCell ref="O14:Q14"/>
    <mergeCell ref="C11:F11"/>
    <mergeCell ref="I11:J11"/>
    <mergeCell ref="O11:Q11"/>
    <mergeCell ref="C12:F12"/>
    <mergeCell ref="I12:J12"/>
    <mergeCell ref="O12:Q12"/>
    <mergeCell ref="R8:R9"/>
    <mergeCell ref="S8:S9"/>
    <mergeCell ref="I9:J9"/>
    <mergeCell ref="O9:Q9"/>
    <mergeCell ref="C10:F10"/>
    <mergeCell ref="I10:J10"/>
    <mergeCell ref="O10:Q10"/>
    <mergeCell ref="B7:B9"/>
    <mergeCell ref="C7:F9"/>
    <mergeCell ref="G7:L7"/>
    <mergeCell ref="M7:S7"/>
    <mergeCell ref="T7:T9"/>
    <mergeCell ref="U7:U9"/>
    <mergeCell ref="G8:J8"/>
    <mergeCell ref="K8:K9"/>
    <mergeCell ref="L8:L9"/>
    <mergeCell ref="M8:Q8"/>
    <mergeCell ref="B2:U2"/>
    <mergeCell ref="B3:U3"/>
    <mergeCell ref="B5:C5"/>
    <mergeCell ref="D5:U5"/>
    <mergeCell ref="B6:I6"/>
    <mergeCell ref="J6:U6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31"/>
  </sheetPr>
  <dimension ref="B1:Q25"/>
  <sheetViews>
    <sheetView zoomScalePageLayoutView="0" workbookViewId="0" topLeftCell="A4">
      <selection activeCell="O25" sqref="O25"/>
    </sheetView>
  </sheetViews>
  <sheetFormatPr defaultColWidth="8.7109375" defaultRowHeight="15" customHeight="1"/>
  <cols>
    <col min="1" max="1" width="3.00390625" style="4" customWidth="1"/>
    <col min="2" max="2" width="10.7109375" style="4" customWidth="1"/>
    <col min="3" max="3" width="80.7109375" style="4" customWidth="1"/>
    <col min="4" max="5" width="8.7109375" style="4" hidden="1" customWidth="1"/>
    <col min="6" max="6" width="14.57421875" style="4" hidden="1" customWidth="1"/>
    <col min="7" max="7" width="2.28125" style="4" hidden="1" customWidth="1"/>
    <col min="8" max="8" width="7.7109375" style="4" hidden="1" customWidth="1"/>
    <col min="9" max="11" width="8.7109375" style="4" hidden="1" customWidth="1"/>
    <col min="12" max="12" width="8.28125" style="4" hidden="1" customWidth="1"/>
    <col min="13" max="13" width="7.8515625" style="4" hidden="1" customWidth="1"/>
    <col min="14" max="14" width="7.7109375" style="4" hidden="1" customWidth="1"/>
    <col min="15" max="15" width="45.7109375" style="4" customWidth="1"/>
    <col min="16" max="16" width="8.7109375" style="4" hidden="1" customWidth="1"/>
    <col min="17" max="17" width="24.7109375" style="4" customWidth="1"/>
    <col min="18" max="16384" width="8.7109375" style="4" customWidth="1"/>
  </cols>
  <sheetData>
    <row r="1" spans="2:16" ht="15" customHeight="1">
      <c r="B1" s="150"/>
      <c r="C1" s="150"/>
      <c r="D1" s="151"/>
      <c r="E1" s="151"/>
      <c r="F1" s="151"/>
      <c r="G1" s="151"/>
      <c r="H1" s="151"/>
      <c r="I1" s="151"/>
      <c r="J1" s="151"/>
      <c r="K1" s="151"/>
      <c r="L1" s="151"/>
      <c r="M1" s="150"/>
      <c r="N1" s="150"/>
      <c r="O1" s="150"/>
      <c r="P1" s="150"/>
    </row>
    <row r="2" spans="2:17" ht="24" customHeight="1">
      <c r="B2" s="421" t="s">
        <v>636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</row>
    <row r="3" spans="2:17" ht="42" customHeight="1">
      <c r="B3" s="518" t="s">
        <v>807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</row>
    <row r="4" spans="2:16" ht="8.25" customHeight="1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</row>
    <row r="5" spans="2:17" ht="15.75" customHeight="1">
      <c r="B5" s="323" t="s">
        <v>808</v>
      </c>
      <c r="C5" s="520" t="s">
        <v>1122</v>
      </c>
      <c r="D5" s="520"/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  <c r="Q5" s="520"/>
    </row>
    <row r="6" spans="2:17" ht="31.5" customHeight="1">
      <c r="B6" s="519" t="s">
        <v>810</v>
      </c>
      <c r="C6" s="519"/>
      <c r="D6" s="519"/>
      <c r="E6" s="519"/>
      <c r="F6" s="519"/>
      <c r="G6" s="519"/>
      <c r="H6" s="519" t="s">
        <v>810</v>
      </c>
      <c r="I6" s="519"/>
      <c r="J6" s="519"/>
      <c r="K6" s="519"/>
      <c r="L6" s="519"/>
      <c r="M6" s="519"/>
      <c r="N6" s="519"/>
      <c r="O6" s="519"/>
      <c r="P6" s="519"/>
      <c r="Q6" s="519"/>
    </row>
    <row r="7" spans="2:17" ht="14.25" customHeight="1">
      <c r="B7" s="521" t="s">
        <v>641</v>
      </c>
      <c r="C7" s="521" t="s">
        <v>642</v>
      </c>
      <c r="D7" s="521" t="s">
        <v>643</v>
      </c>
      <c r="E7" s="521"/>
      <c r="F7" s="521"/>
      <c r="G7" s="521"/>
      <c r="H7" s="521"/>
      <c r="I7" s="521"/>
      <c r="J7" s="521" t="s">
        <v>644</v>
      </c>
      <c r="K7" s="521"/>
      <c r="L7" s="521"/>
      <c r="M7" s="521"/>
      <c r="N7" s="521"/>
      <c r="O7" s="521"/>
      <c r="P7" s="521" t="s">
        <v>645</v>
      </c>
      <c r="Q7" s="521" t="s">
        <v>10</v>
      </c>
    </row>
    <row r="8" spans="2:17" ht="15" customHeight="1">
      <c r="B8" s="521"/>
      <c r="C8" s="521"/>
      <c r="D8" s="521" t="s">
        <v>646</v>
      </c>
      <c r="E8" s="521"/>
      <c r="F8" s="521"/>
      <c r="G8" s="522" t="s">
        <v>811</v>
      </c>
      <c r="H8" s="522"/>
      <c r="I8" s="521" t="s">
        <v>648</v>
      </c>
      <c r="J8" s="521" t="s">
        <v>649</v>
      </c>
      <c r="K8" s="521"/>
      <c r="L8" s="521"/>
      <c r="M8" s="521" t="s">
        <v>650</v>
      </c>
      <c r="N8" s="521"/>
      <c r="O8" s="521" t="s">
        <v>651</v>
      </c>
      <c r="P8" s="521"/>
      <c r="Q8" s="521"/>
    </row>
    <row r="9" spans="2:17" ht="21" customHeight="1">
      <c r="B9" s="521"/>
      <c r="C9" s="521"/>
      <c r="D9" s="285" t="s">
        <v>812</v>
      </c>
      <c r="E9" s="285" t="s">
        <v>813</v>
      </c>
      <c r="F9" s="285" t="s">
        <v>814</v>
      </c>
      <c r="G9" s="522"/>
      <c r="H9" s="522"/>
      <c r="I9" s="521"/>
      <c r="J9" s="285" t="s">
        <v>815</v>
      </c>
      <c r="K9" s="285" t="s">
        <v>816</v>
      </c>
      <c r="L9" s="285" t="s">
        <v>817</v>
      </c>
      <c r="M9" s="521"/>
      <c r="N9" s="521"/>
      <c r="O9" s="521"/>
      <c r="P9" s="521"/>
      <c r="Q9" s="521"/>
    </row>
    <row r="10" spans="2:17" ht="18" customHeight="1">
      <c r="B10" s="286" t="s">
        <v>906</v>
      </c>
      <c r="C10" s="324" t="s">
        <v>907</v>
      </c>
      <c r="D10" s="287"/>
      <c r="E10" s="287"/>
      <c r="F10" s="287"/>
      <c r="G10" s="524"/>
      <c r="H10" s="524"/>
      <c r="I10" s="287"/>
      <c r="J10" s="287"/>
      <c r="K10" s="287"/>
      <c r="L10" s="288"/>
      <c r="M10" s="524"/>
      <c r="N10" s="524"/>
      <c r="O10" s="287"/>
      <c r="P10" s="287"/>
      <c r="Q10" s="289"/>
    </row>
    <row r="11" spans="2:17" ht="12" customHeight="1">
      <c r="B11" s="290" t="s">
        <v>908</v>
      </c>
      <c r="C11" s="325" t="s">
        <v>653</v>
      </c>
      <c r="D11" s="264">
        <v>10010000</v>
      </c>
      <c r="E11" s="264">
        <v>0</v>
      </c>
      <c r="F11" s="264">
        <v>0</v>
      </c>
      <c r="G11" s="507">
        <v>0</v>
      </c>
      <c r="H11" s="507"/>
      <c r="I11" s="264">
        <f>SUM(D11:H11)</f>
        <v>10010000</v>
      </c>
      <c r="J11" s="264">
        <v>0</v>
      </c>
      <c r="K11" s="264">
        <v>0</v>
      </c>
      <c r="L11" s="264">
        <v>0</v>
      </c>
      <c r="M11" s="507">
        <v>0</v>
      </c>
      <c r="N11" s="507"/>
      <c r="O11" s="264">
        <v>0</v>
      </c>
      <c r="P11" s="264">
        <v>10010000</v>
      </c>
      <c r="Q11" s="292">
        <f>O11</f>
        <v>0</v>
      </c>
    </row>
    <row r="12" spans="2:17" ht="12" customHeight="1">
      <c r="B12" s="293" t="s">
        <v>885</v>
      </c>
      <c r="C12" s="326" t="s">
        <v>822</v>
      </c>
      <c r="D12" s="268">
        <v>0</v>
      </c>
      <c r="E12" s="268">
        <v>0</v>
      </c>
      <c r="F12" s="268">
        <v>0</v>
      </c>
      <c r="G12" s="509">
        <v>0</v>
      </c>
      <c r="H12" s="509"/>
      <c r="I12" s="268">
        <v>0</v>
      </c>
      <c r="J12" s="268">
        <v>0</v>
      </c>
      <c r="K12" s="268">
        <v>0</v>
      </c>
      <c r="L12" s="268">
        <f aca="true" t="shared" si="0" ref="L12:L22">SUM(J12:K12)</f>
        <v>0</v>
      </c>
      <c r="M12" s="509">
        <v>26119.11</v>
      </c>
      <c r="N12" s="509"/>
      <c r="O12" s="268">
        <f aca="true" t="shared" si="1" ref="O12:O17">M12</f>
        <v>26119.11</v>
      </c>
      <c r="P12" s="268">
        <v>-26119.11</v>
      </c>
      <c r="Q12" s="294">
        <f>O12-'Memória de Cálculo'!E23</f>
        <v>0</v>
      </c>
    </row>
    <row r="13" spans="2:17" ht="12" customHeight="1">
      <c r="B13" s="293" t="s">
        <v>879</v>
      </c>
      <c r="C13" s="326" t="s">
        <v>824</v>
      </c>
      <c r="D13" s="268">
        <v>0</v>
      </c>
      <c r="E13" s="268">
        <v>0</v>
      </c>
      <c r="F13" s="268">
        <v>0</v>
      </c>
      <c r="G13" s="509">
        <v>0</v>
      </c>
      <c r="H13" s="509"/>
      <c r="I13" s="268">
        <v>0</v>
      </c>
      <c r="J13" s="268">
        <v>0</v>
      </c>
      <c r="K13" s="268">
        <v>0</v>
      </c>
      <c r="L13" s="268">
        <f t="shared" si="0"/>
        <v>0</v>
      </c>
      <c r="M13" s="509">
        <v>121309.38</v>
      </c>
      <c r="N13" s="509"/>
      <c r="O13" s="268">
        <f t="shared" si="1"/>
        <v>121309.38</v>
      </c>
      <c r="P13" s="268">
        <v>-121309.38</v>
      </c>
      <c r="Q13" s="294">
        <f>O13-'Memória de Cálculo'!E39</f>
        <v>0</v>
      </c>
    </row>
    <row r="14" spans="2:17" ht="12" customHeight="1">
      <c r="B14" s="293" t="s">
        <v>827</v>
      </c>
      <c r="C14" s="326" t="s">
        <v>826</v>
      </c>
      <c r="D14" s="268">
        <v>0</v>
      </c>
      <c r="E14" s="268">
        <v>0</v>
      </c>
      <c r="F14" s="268">
        <v>0</v>
      </c>
      <c r="G14" s="509">
        <v>0</v>
      </c>
      <c r="H14" s="509"/>
      <c r="I14" s="268">
        <v>0</v>
      </c>
      <c r="J14" s="268">
        <v>0</v>
      </c>
      <c r="K14" s="268">
        <v>0</v>
      </c>
      <c r="L14" s="268">
        <f t="shared" si="0"/>
        <v>0</v>
      </c>
      <c r="M14" s="509">
        <v>264028.93</v>
      </c>
      <c r="N14" s="509"/>
      <c r="O14" s="268">
        <f t="shared" si="1"/>
        <v>264028.93</v>
      </c>
      <c r="P14" s="268">
        <v>-264028.93</v>
      </c>
      <c r="Q14" s="294">
        <f>O14-'Memória de Cálculo'!E55</f>
        <v>0</v>
      </c>
    </row>
    <row r="15" spans="2:17" ht="12" customHeight="1">
      <c r="B15" s="293" t="s">
        <v>904</v>
      </c>
      <c r="C15" s="326" t="s">
        <v>829</v>
      </c>
      <c r="D15" s="268">
        <v>0</v>
      </c>
      <c r="E15" s="268">
        <v>0</v>
      </c>
      <c r="F15" s="268">
        <v>0</v>
      </c>
      <c r="G15" s="509">
        <v>0</v>
      </c>
      <c r="H15" s="509"/>
      <c r="I15" s="268">
        <v>0</v>
      </c>
      <c r="J15" s="268">
        <v>0</v>
      </c>
      <c r="K15" s="268">
        <v>0</v>
      </c>
      <c r="L15" s="268">
        <f t="shared" si="0"/>
        <v>0</v>
      </c>
      <c r="M15" s="509">
        <v>6653.51</v>
      </c>
      <c r="N15" s="509"/>
      <c r="O15" s="268">
        <f t="shared" si="1"/>
        <v>6653.51</v>
      </c>
      <c r="P15" s="268">
        <v>-6653.51</v>
      </c>
      <c r="Q15" s="294">
        <f>O15-'Memória de Cálculo'!E71</f>
        <v>0</v>
      </c>
    </row>
    <row r="16" spans="2:17" ht="12" customHeight="1">
      <c r="B16" s="293" t="s">
        <v>886</v>
      </c>
      <c r="C16" s="326" t="s">
        <v>833</v>
      </c>
      <c r="D16" s="268">
        <v>0</v>
      </c>
      <c r="E16" s="268">
        <v>0</v>
      </c>
      <c r="F16" s="268">
        <v>0</v>
      </c>
      <c r="G16" s="509">
        <v>0</v>
      </c>
      <c r="H16" s="509"/>
      <c r="I16" s="268">
        <v>0</v>
      </c>
      <c r="J16" s="268">
        <v>0</v>
      </c>
      <c r="K16" s="268">
        <v>0</v>
      </c>
      <c r="L16" s="268">
        <f t="shared" si="0"/>
        <v>0</v>
      </c>
      <c r="M16" s="509">
        <v>87208.45</v>
      </c>
      <c r="N16" s="509"/>
      <c r="O16" s="268">
        <f t="shared" si="1"/>
        <v>87208.45</v>
      </c>
      <c r="P16" s="268">
        <v>-87208.45</v>
      </c>
      <c r="Q16" s="294">
        <f>O16-'Memória de Cálculo'!E87</f>
        <v>0</v>
      </c>
    </row>
    <row r="17" spans="2:17" ht="12" customHeight="1">
      <c r="B17" s="295" t="s">
        <v>836</v>
      </c>
      <c r="C17" s="327" t="s">
        <v>835</v>
      </c>
      <c r="D17" s="260">
        <v>0</v>
      </c>
      <c r="E17" s="260">
        <v>0</v>
      </c>
      <c r="F17" s="260">
        <v>0</v>
      </c>
      <c r="G17" s="505">
        <v>0</v>
      </c>
      <c r="H17" s="505"/>
      <c r="I17" s="260">
        <v>0</v>
      </c>
      <c r="J17" s="260">
        <v>0</v>
      </c>
      <c r="K17" s="260">
        <v>0</v>
      </c>
      <c r="L17" s="260">
        <f t="shared" si="0"/>
        <v>0</v>
      </c>
      <c r="M17" s="505">
        <v>80031.16</v>
      </c>
      <c r="N17" s="505"/>
      <c r="O17" s="260">
        <f t="shared" si="1"/>
        <v>80031.16</v>
      </c>
      <c r="P17" s="260">
        <v>-80031.16</v>
      </c>
      <c r="Q17" s="296">
        <f>O17-'Memória de Cálculo'!E103</f>
        <v>0</v>
      </c>
    </row>
    <row r="18" spans="2:17" ht="12" customHeight="1">
      <c r="B18" s="293" t="s">
        <v>887</v>
      </c>
      <c r="C18" s="326" t="s">
        <v>838</v>
      </c>
      <c r="D18" s="268">
        <v>0</v>
      </c>
      <c r="E18" s="268">
        <v>0</v>
      </c>
      <c r="F18" s="268">
        <v>0</v>
      </c>
      <c r="G18" s="509">
        <v>0</v>
      </c>
      <c r="H18" s="509"/>
      <c r="I18" s="268">
        <v>0</v>
      </c>
      <c r="J18" s="268">
        <v>-17.29</v>
      </c>
      <c r="K18" s="268">
        <v>0</v>
      </c>
      <c r="L18" s="268">
        <f t="shared" si="0"/>
        <v>-17.29</v>
      </c>
      <c r="M18" s="509">
        <v>23588.81</v>
      </c>
      <c r="N18" s="509"/>
      <c r="O18" s="268">
        <v>23571.52</v>
      </c>
      <c r="P18" s="268">
        <v>-23571.52</v>
      </c>
      <c r="Q18" s="294">
        <f>O18-'Memória de Cálculo'!E119</f>
        <v>0</v>
      </c>
    </row>
    <row r="19" spans="2:17" ht="12" customHeight="1">
      <c r="B19" s="328" t="s">
        <v>890</v>
      </c>
      <c r="C19" s="325" t="s">
        <v>844</v>
      </c>
      <c r="D19" s="264">
        <v>0</v>
      </c>
      <c r="E19" s="264">
        <v>0</v>
      </c>
      <c r="F19" s="264">
        <v>0</v>
      </c>
      <c r="G19" s="507">
        <v>0</v>
      </c>
      <c r="H19" s="507"/>
      <c r="I19" s="264">
        <v>0</v>
      </c>
      <c r="J19" s="264">
        <v>1265.94</v>
      </c>
      <c r="K19" s="264">
        <v>0</v>
      </c>
      <c r="L19" s="264">
        <f t="shared" si="0"/>
        <v>1265.94</v>
      </c>
      <c r="M19" s="507">
        <v>24184.54</v>
      </c>
      <c r="N19" s="507"/>
      <c r="O19" s="264">
        <v>25450.48</v>
      </c>
      <c r="P19" s="264">
        <v>-25450.48</v>
      </c>
      <c r="Q19" s="292">
        <f>O19-'Memória de Cálculo'!E143</f>
        <v>0</v>
      </c>
    </row>
    <row r="20" spans="2:17" ht="12" customHeight="1">
      <c r="B20" s="328" t="s">
        <v>891</v>
      </c>
      <c r="C20" s="325" t="s">
        <v>848</v>
      </c>
      <c r="D20" s="264">
        <v>0</v>
      </c>
      <c r="E20" s="264">
        <v>0</v>
      </c>
      <c r="F20" s="264">
        <v>0</v>
      </c>
      <c r="G20" s="507">
        <v>0</v>
      </c>
      <c r="H20" s="507"/>
      <c r="I20" s="264">
        <v>0</v>
      </c>
      <c r="J20" s="264">
        <v>0</v>
      </c>
      <c r="K20" s="264">
        <v>0</v>
      </c>
      <c r="L20" s="264">
        <f t="shared" si="0"/>
        <v>0</v>
      </c>
      <c r="M20" s="507">
        <v>5052.44</v>
      </c>
      <c r="N20" s="507"/>
      <c r="O20" s="264">
        <f>M20</f>
        <v>5052.44</v>
      </c>
      <c r="P20" s="264">
        <v>-5052.44</v>
      </c>
      <c r="Q20" s="292">
        <f>O20-'Memória de Cálculo'!E159</f>
        <v>0</v>
      </c>
    </row>
    <row r="21" spans="2:17" ht="12" customHeight="1">
      <c r="B21" s="329" t="s">
        <v>849</v>
      </c>
      <c r="C21" s="330" t="s">
        <v>850</v>
      </c>
      <c r="D21" s="298">
        <v>0</v>
      </c>
      <c r="E21" s="298">
        <v>0</v>
      </c>
      <c r="F21" s="298">
        <v>0</v>
      </c>
      <c r="G21" s="529">
        <v>0</v>
      </c>
      <c r="H21" s="529"/>
      <c r="I21" s="298">
        <v>0</v>
      </c>
      <c r="J21" s="298">
        <v>0</v>
      </c>
      <c r="K21" s="298">
        <v>0</v>
      </c>
      <c r="L21" s="298">
        <f t="shared" si="0"/>
        <v>0</v>
      </c>
      <c r="M21" s="529">
        <v>4779.14</v>
      </c>
      <c r="N21" s="529"/>
      <c r="O21" s="298">
        <f>M21</f>
        <v>4779.14</v>
      </c>
      <c r="P21" s="298">
        <v>-4779.14</v>
      </c>
      <c r="Q21" s="299">
        <f>O21-'Memória de Cálculo'!E175</f>
        <v>0</v>
      </c>
    </row>
    <row r="22" spans="2:17" ht="12" customHeight="1">
      <c r="B22" s="328" t="s">
        <v>892</v>
      </c>
      <c r="C22" s="325" t="s">
        <v>852</v>
      </c>
      <c r="D22" s="264">
        <v>0</v>
      </c>
      <c r="E22" s="264">
        <v>0</v>
      </c>
      <c r="F22" s="264">
        <v>0</v>
      </c>
      <c r="G22" s="507">
        <v>0</v>
      </c>
      <c r="H22" s="507"/>
      <c r="I22" s="264">
        <v>0</v>
      </c>
      <c r="J22" s="264">
        <v>0</v>
      </c>
      <c r="K22" s="264">
        <v>0</v>
      </c>
      <c r="L22" s="264">
        <f t="shared" si="0"/>
        <v>0</v>
      </c>
      <c r="M22" s="507">
        <v>1142.21</v>
      </c>
      <c r="N22" s="507"/>
      <c r="O22" s="264">
        <v>1142.21</v>
      </c>
      <c r="P22" s="264">
        <v>-1142.21</v>
      </c>
      <c r="Q22" s="292">
        <f>O22-'Memória de Cálculo'!E190</f>
        <v>0</v>
      </c>
    </row>
    <row r="23" spans="2:17" ht="15" customHeight="1">
      <c r="B23" s="331"/>
      <c r="C23" s="332" t="s">
        <v>855</v>
      </c>
      <c r="D23" s="272">
        <f>SUM(D11:D22)</f>
        <v>10010000</v>
      </c>
      <c r="E23" s="272">
        <f>SUM(E11:E22)</f>
        <v>0</v>
      </c>
      <c r="F23" s="272">
        <f>SUM(F11:F22)</f>
        <v>0</v>
      </c>
      <c r="G23" s="511">
        <f>SUM(G11:H22)</f>
        <v>0</v>
      </c>
      <c r="H23" s="511"/>
      <c r="I23" s="272">
        <f>SUM(I11:I22)</f>
        <v>10010000</v>
      </c>
      <c r="J23" s="272">
        <f>SUM(J11:J22)</f>
        <v>1248.65</v>
      </c>
      <c r="K23" s="272">
        <f>SUM(K11:K22)</f>
        <v>0</v>
      </c>
      <c r="L23" s="272">
        <f>SUM(L11:L22)</f>
        <v>1248.65</v>
      </c>
      <c r="M23" s="511">
        <f>SUM(M11:N22)</f>
        <v>644097.68</v>
      </c>
      <c r="N23" s="511"/>
      <c r="O23" s="272">
        <f>SUM(O11:O22)</f>
        <v>645346.33</v>
      </c>
      <c r="P23" s="272">
        <f>SUM(P11:P22)</f>
        <v>9364653.67</v>
      </c>
      <c r="Q23" s="302">
        <f>SUM(Q11:Q22)</f>
        <v>0</v>
      </c>
    </row>
    <row r="24" spans="2:15" ht="15" customHeight="1">
      <c r="B24" s="303"/>
      <c r="O24" s="147"/>
    </row>
    <row r="25" ht="15" customHeight="1">
      <c r="O25" s="147"/>
    </row>
  </sheetData>
  <sheetProtection password="DD4C" sheet="1" objects="1" scenarios="1" selectLockedCells="1" selectUnlockedCells="1"/>
  <mergeCells count="45">
    <mergeCell ref="G22:H22"/>
    <mergeCell ref="M22:N22"/>
    <mergeCell ref="G23:H23"/>
    <mergeCell ref="M23:N23"/>
    <mergeCell ref="G19:H19"/>
    <mergeCell ref="M19:N19"/>
    <mergeCell ref="G20:H20"/>
    <mergeCell ref="M20:N20"/>
    <mergeCell ref="G21:H21"/>
    <mergeCell ref="M21:N21"/>
    <mergeCell ref="G16:H16"/>
    <mergeCell ref="M16:N16"/>
    <mergeCell ref="G17:H17"/>
    <mergeCell ref="M17:N17"/>
    <mergeCell ref="G18:H18"/>
    <mergeCell ref="M18:N18"/>
    <mergeCell ref="G13:H13"/>
    <mergeCell ref="M13:N13"/>
    <mergeCell ref="G14:H14"/>
    <mergeCell ref="M14:N14"/>
    <mergeCell ref="G15:H15"/>
    <mergeCell ref="M15:N15"/>
    <mergeCell ref="G10:H10"/>
    <mergeCell ref="M10:N10"/>
    <mergeCell ref="G11:H11"/>
    <mergeCell ref="M11:N11"/>
    <mergeCell ref="G12:H12"/>
    <mergeCell ref="M12:N12"/>
    <mergeCell ref="Q7:Q9"/>
    <mergeCell ref="D8:F8"/>
    <mergeCell ref="G8:H9"/>
    <mergeCell ref="I8:I9"/>
    <mergeCell ref="J8:L8"/>
    <mergeCell ref="M8:N9"/>
    <mergeCell ref="O8:O9"/>
    <mergeCell ref="B2:Q2"/>
    <mergeCell ref="B3:Q3"/>
    <mergeCell ref="C5:Q5"/>
    <mergeCell ref="B6:G6"/>
    <mergeCell ref="H6:Q6"/>
    <mergeCell ref="B7:B9"/>
    <mergeCell ref="C7:C9"/>
    <mergeCell ref="D7:I7"/>
    <mergeCell ref="J7:O7"/>
    <mergeCell ref="P7:P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&amp;C&amp;"Arial,Normal"&amp;10Página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B2:U128"/>
  <sheetViews>
    <sheetView zoomScalePageLayoutView="0" workbookViewId="0" topLeftCell="A1">
      <selection activeCell="E131" sqref="E131"/>
    </sheetView>
  </sheetViews>
  <sheetFormatPr defaultColWidth="9.140625" defaultRowHeight="15"/>
  <cols>
    <col min="1" max="1" width="2.7109375" style="4" customWidth="1"/>
    <col min="2" max="2" width="12.57421875" style="4" customWidth="1"/>
    <col min="3" max="5" width="9.140625" style="4" customWidth="1"/>
    <col min="6" max="6" width="36.7109375" style="4" customWidth="1"/>
    <col min="7" max="7" width="10.57421875" style="4" hidden="1" customWidth="1"/>
    <col min="8" max="18" width="9.00390625" style="4" hidden="1" customWidth="1"/>
    <col min="19" max="19" width="52.7109375" style="4" customWidth="1"/>
    <col min="20" max="20" width="9.00390625" style="4" hidden="1" customWidth="1"/>
    <col min="21" max="21" width="21.7109375" style="4" customWidth="1"/>
    <col min="22" max="16384" width="9.140625" style="4" customWidth="1"/>
  </cols>
  <sheetData>
    <row r="2" spans="2:21" ht="24" customHeight="1">
      <c r="B2" s="482" t="s">
        <v>636</v>
      </c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</row>
    <row r="3" spans="2:21" ht="42" customHeight="1">
      <c r="B3" s="494" t="s">
        <v>942</v>
      </c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</row>
    <row r="4" spans="2:20" ht="9" customHeight="1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</row>
    <row r="5" spans="2:21" ht="15.75" customHeight="1">
      <c r="B5" s="495" t="s">
        <v>808</v>
      </c>
      <c r="C5" s="495"/>
      <c r="D5" s="544" t="s">
        <v>1129</v>
      </c>
      <c r="E5" s="544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4"/>
      <c r="Q5" s="544"/>
      <c r="R5" s="544"/>
      <c r="S5" s="544"/>
      <c r="T5" s="544"/>
      <c r="U5" s="544"/>
    </row>
    <row r="6" spans="2:21" ht="15.75" customHeight="1">
      <c r="B6" s="495" t="s">
        <v>639</v>
      </c>
      <c r="C6" s="495"/>
      <c r="D6" s="495"/>
      <c r="E6" s="495"/>
      <c r="F6" s="495"/>
      <c r="G6" s="495"/>
      <c r="H6" s="495"/>
      <c r="I6" s="495"/>
      <c r="J6" s="495" t="s">
        <v>640</v>
      </c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</row>
    <row r="7" spans="2:21" ht="15" customHeight="1">
      <c r="B7" s="542" t="s">
        <v>641</v>
      </c>
      <c r="C7" s="542" t="s">
        <v>642</v>
      </c>
      <c r="D7" s="542"/>
      <c r="E7" s="542"/>
      <c r="F7" s="542"/>
      <c r="G7" s="497" t="s">
        <v>643</v>
      </c>
      <c r="H7" s="497"/>
      <c r="I7" s="497"/>
      <c r="J7" s="497"/>
      <c r="K7" s="497"/>
      <c r="L7" s="497"/>
      <c r="M7" s="497" t="s">
        <v>644</v>
      </c>
      <c r="N7" s="497"/>
      <c r="O7" s="497"/>
      <c r="P7" s="497"/>
      <c r="Q7" s="497"/>
      <c r="R7" s="497"/>
      <c r="S7" s="497"/>
      <c r="T7" s="542" t="s">
        <v>645</v>
      </c>
      <c r="U7" s="543" t="s">
        <v>944</v>
      </c>
    </row>
    <row r="8" spans="2:21" ht="15" customHeight="1">
      <c r="B8" s="542"/>
      <c r="C8" s="542"/>
      <c r="D8" s="542"/>
      <c r="E8" s="542"/>
      <c r="F8" s="542"/>
      <c r="G8" s="498" t="s">
        <v>646</v>
      </c>
      <c r="H8" s="498"/>
      <c r="I8" s="498"/>
      <c r="J8" s="498"/>
      <c r="K8" s="538" t="s">
        <v>945</v>
      </c>
      <c r="L8" s="533" t="s">
        <v>648</v>
      </c>
      <c r="M8" s="498" t="s">
        <v>649</v>
      </c>
      <c r="N8" s="498"/>
      <c r="O8" s="498"/>
      <c r="P8" s="498"/>
      <c r="Q8" s="498"/>
      <c r="R8" s="533" t="s">
        <v>650</v>
      </c>
      <c r="S8" s="533" t="s">
        <v>651</v>
      </c>
      <c r="T8" s="542"/>
      <c r="U8" s="543"/>
    </row>
    <row r="9" spans="2:21" ht="24" customHeight="1">
      <c r="B9" s="542"/>
      <c r="C9" s="542"/>
      <c r="D9" s="542"/>
      <c r="E9" s="542"/>
      <c r="F9" s="542"/>
      <c r="G9" s="304" t="s">
        <v>812</v>
      </c>
      <c r="H9" s="304" t="s">
        <v>813</v>
      </c>
      <c r="I9" s="533" t="s">
        <v>814</v>
      </c>
      <c r="J9" s="533"/>
      <c r="K9" s="538"/>
      <c r="L9" s="533"/>
      <c r="M9" s="304" t="s">
        <v>815</v>
      </c>
      <c r="N9" s="304" t="s">
        <v>816</v>
      </c>
      <c r="O9" s="533" t="s">
        <v>817</v>
      </c>
      <c r="P9" s="533"/>
      <c r="Q9" s="533"/>
      <c r="R9" s="533"/>
      <c r="S9" s="533"/>
      <c r="T9" s="533"/>
      <c r="U9" s="543"/>
    </row>
    <row r="10" spans="2:21" ht="15" customHeight="1">
      <c r="B10" s="255" t="s">
        <v>946</v>
      </c>
      <c r="C10" s="502" t="s">
        <v>652</v>
      </c>
      <c r="D10" s="502"/>
      <c r="E10" s="502"/>
      <c r="F10" s="502"/>
      <c r="G10" s="256">
        <v>150471000</v>
      </c>
      <c r="H10" s="256">
        <v>0</v>
      </c>
      <c r="I10" s="503">
        <v>0</v>
      </c>
      <c r="J10" s="503"/>
      <c r="K10" s="256">
        <v>0</v>
      </c>
      <c r="L10" s="256">
        <v>150471000</v>
      </c>
      <c r="M10" s="256">
        <v>-78450.14</v>
      </c>
      <c r="N10" s="256">
        <v>-308974.49</v>
      </c>
      <c r="O10" s="503">
        <v>-387424.63</v>
      </c>
      <c r="P10" s="503"/>
      <c r="Q10" s="503"/>
      <c r="R10" s="256">
        <v>6466919.85</v>
      </c>
      <c r="S10" s="256">
        <v>6079495.22</v>
      </c>
      <c r="T10" s="256">
        <v>144391504.78</v>
      </c>
      <c r="U10" s="305"/>
    </row>
    <row r="11" spans="2:21" ht="15" customHeight="1">
      <c r="B11" s="259" t="s">
        <v>947</v>
      </c>
      <c r="C11" s="504" t="s">
        <v>653</v>
      </c>
      <c r="D11" s="504"/>
      <c r="E11" s="504"/>
      <c r="F11" s="504"/>
      <c r="G11" s="260">
        <v>134207000</v>
      </c>
      <c r="H11" s="260">
        <v>0</v>
      </c>
      <c r="I11" s="505">
        <v>0</v>
      </c>
      <c r="J11" s="505"/>
      <c r="K11" s="260">
        <v>0</v>
      </c>
      <c r="L11" s="260">
        <v>134207000</v>
      </c>
      <c r="M11" s="260">
        <v>425.68</v>
      </c>
      <c r="N11" s="260">
        <v>-0.01</v>
      </c>
      <c r="O11" s="505">
        <v>425.67</v>
      </c>
      <c r="P11" s="505"/>
      <c r="Q11" s="505"/>
      <c r="R11" s="260">
        <v>5700614.55</v>
      </c>
      <c r="S11" s="260">
        <v>5701040.22</v>
      </c>
      <c r="T11" s="260">
        <v>128505959.78</v>
      </c>
      <c r="U11" s="262">
        <f>S11-S13-S32-S38-S41-S43-S46</f>
        <v>0</v>
      </c>
    </row>
    <row r="12" spans="2:21" ht="15" customHeight="1">
      <c r="B12" s="263" t="s">
        <v>948</v>
      </c>
      <c r="C12" s="506" t="s">
        <v>654</v>
      </c>
      <c r="D12" s="506"/>
      <c r="E12" s="506"/>
      <c r="F12" s="506"/>
      <c r="G12" s="264">
        <v>0</v>
      </c>
      <c r="H12" s="264">
        <v>0</v>
      </c>
      <c r="I12" s="507">
        <v>0</v>
      </c>
      <c r="J12" s="507"/>
      <c r="K12" s="264">
        <v>0</v>
      </c>
      <c r="L12" s="264">
        <v>0</v>
      </c>
      <c r="M12" s="264">
        <v>425.68</v>
      </c>
      <c r="N12" s="264">
        <v>-0.01</v>
      </c>
      <c r="O12" s="507">
        <v>425.67</v>
      </c>
      <c r="P12" s="507"/>
      <c r="Q12" s="507"/>
      <c r="R12" s="264">
        <v>5166879.17</v>
      </c>
      <c r="S12" s="264">
        <v>5167304.84</v>
      </c>
      <c r="T12" s="264">
        <v>-5167304.84</v>
      </c>
      <c r="U12" s="279"/>
    </row>
    <row r="13" spans="2:21" ht="15" customHeight="1">
      <c r="B13" s="259" t="s">
        <v>949</v>
      </c>
      <c r="C13" s="504" t="s">
        <v>655</v>
      </c>
      <c r="D13" s="504"/>
      <c r="E13" s="504"/>
      <c r="F13" s="504"/>
      <c r="G13" s="260">
        <v>0</v>
      </c>
      <c r="H13" s="260">
        <v>0</v>
      </c>
      <c r="I13" s="505">
        <v>0</v>
      </c>
      <c r="J13" s="505"/>
      <c r="K13" s="260">
        <v>0</v>
      </c>
      <c r="L13" s="260">
        <v>0</v>
      </c>
      <c r="M13" s="260">
        <v>1808.38</v>
      </c>
      <c r="N13" s="260">
        <v>0</v>
      </c>
      <c r="O13" s="505">
        <v>1808.38</v>
      </c>
      <c r="P13" s="505"/>
      <c r="Q13" s="505"/>
      <c r="R13" s="260">
        <v>4059716.58</v>
      </c>
      <c r="S13" s="260">
        <v>4061524.96</v>
      </c>
      <c r="T13" s="260">
        <v>-4061524.96</v>
      </c>
      <c r="U13" s="262">
        <f>S13-S14-S15-S16-S17-S18-S19-S20-S21-S22-S23-S24-S25-S26-S27-S28-S29-S30-S31</f>
        <v>-2.0372681319713593E-10</v>
      </c>
    </row>
    <row r="14" spans="2:21" ht="15" customHeight="1">
      <c r="B14" s="267" t="s">
        <v>950</v>
      </c>
      <c r="C14" s="508" t="s">
        <v>656</v>
      </c>
      <c r="D14" s="508"/>
      <c r="E14" s="508"/>
      <c r="F14" s="508"/>
      <c r="G14" s="268">
        <v>0</v>
      </c>
      <c r="H14" s="268">
        <v>0</v>
      </c>
      <c r="I14" s="509">
        <v>0</v>
      </c>
      <c r="J14" s="509"/>
      <c r="K14" s="268">
        <v>0</v>
      </c>
      <c r="L14" s="268">
        <v>0</v>
      </c>
      <c r="M14" s="268">
        <v>0</v>
      </c>
      <c r="N14" s="268">
        <v>0</v>
      </c>
      <c r="O14" s="509">
        <v>0</v>
      </c>
      <c r="P14" s="509"/>
      <c r="Q14" s="509"/>
      <c r="R14" s="268">
        <v>407197.07</v>
      </c>
      <c r="S14" s="268">
        <v>407197.07</v>
      </c>
      <c r="T14" s="268">
        <v>-407197.07</v>
      </c>
      <c r="U14" s="270">
        <f>S14-'Memória de Cálculo'!E219-'Memória de Cálculo'!E220</f>
        <v>0</v>
      </c>
    </row>
    <row r="15" spans="2:21" ht="15" customHeight="1">
      <c r="B15" s="267" t="s">
        <v>951</v>
      </c>
      <c r="C15" s="508" t="s">
        <v>657</v>
      </c>
      <c r="D15" s="508"/>
      <c r="E15" s="508"/>
      <c r="F15" s="508"/>
      <c r="G15" s="268">
        <v>0</v>
      </c>
      <c r="H15" s="268">
        <v>0</v>
      </c>
      <c r="I15" s="509">
        <v>0</v>
      </c>
      <c r="J15" s="509"/>
      <c r="K15" s="268">
        <v>0</v>
      </c>
      <c r="L15" s="268">
        <v>0</v>
      </c>
      <c r="M15" s="268">
        <v>0</v>
      </c>
      <c r="N15" s="268">
        <v>0</v>
      </c>
      <c r="O15" s="509">
        <v>0</v>
      </c>
      <c r="P15" s="509"/>
      <c r="Q15" s="509"/>
      <c r="R15" s="268">
        <v>39809.47</v>
      </c>
      <c r="S15" s="268">
        <v>39809.47</v>
      </c>
      <c r="T15" s="268">
        <v>-39809.47</v>
      </c>
      <c r="U15" s="270">
        <f>S15-'Memória de Cálculo'!E247-'Memória de Cálculo'!E248</f>
        <v>0</v>
      </c>
    </row>
    <row r="16" spans="2:21" ht="15" customHeight="1">
      <c r="B16" s="267" t="s">
        <v>952</v>
      </c>
      <c r="C16" s="508" t="s">
        <v>658</v>
      </c>
      <c r="D16" s="508"/>
      <c r="E16" s="508"/>
      <c r="F16" s="508"/>
      <c r="G16" s="268">
        <v>0</v>
      </c>
      <c r="H16" s="268">
        <v>0</v>
      </c>
      <c r="I16" s="509">
        <v>0</v>
      </c>
      <c r="J16" s="509"/>
      <c r="K16" s="268">
        <v>0</v>
      </c>
      <c r="L16" s="268">
        <v>0</v>
      </c>
      <c r="M16" s="268">
        <v>0</v>
      </c>
      <c r="N16" s="268">
        <v>0</v>
      </c>
      <c r="O16" s="509">
        <v>0</v>
      </c>
      <c r="P16" s="509"/>
      <c r="Q16" s="509"/>
      <c r="R16" s="268">
        <v>280398.06</v>
      </c>
      <c r="S16" s="268">
        <v>280398.06</v>
      </c>
      <c r="T16" s="268">
        <v>-280398.06</v>
      </c>
      <c r="U16" s="270">
        <f>S16-'Memória de Cálculo'!E275-'Memória de Cálculo'!E276</f>
        <v>0</v>
      </c>
    </row>
    <row r="17" spans="2:21" ht="15" customHeight="1">
      <c r="B17" s="267" t="s">
        <v>953</v>
      </c>
      <c r="C17" s="508" t="s">
        <v>659</v>
      </c>
      <c r="D17" s="508"/>
      <c r="E17" s="508"/>
      <c r="F17" s="508"/>
      <c r="G17" s="268">
        <v>0</v>
      </c>
      <c r="H17" s="268">
        <v>0</v>
      </c>
      <c r="I17" s="509">
        <v>0</v>
      </c>
      <c r="J17" s="509"/>
      <c r="K17" s="268">
        <v>0</v>
      </c>
      <c r="L17" s="268">
        <v>0</v>
      </c>
      <c r="M17" s="268">
        <v>0</v>
      </c>
      <c r="N17" s="268">
        <v>0</v>
      </c>
      <c r="O17" s="509">
        <v>0</v>
      </c>
      <c r="P17" s="509"/>
      <c r="Q17" s="509"/>
      <c r="R17" s="268">
        <v>998</v>
      </c>
      <c r="S17" s="268">
        <v>998</v>
      </c>
      <c r="T17" s="268">
        <v>-998</v>
      </c>
      <c r="U17" s="270">
        <f>S17-'Memória de Cálculo'!E293</f>
        <v>0</v>
      </c>
    </row>
    <row r="18" spans="2:21" ht="15" customHeight="1">
      <c r="B18" s="267" t="s">
        <v>954</v>
      </c>
      <c r="C18" s="508" t="s">
        <v>660</v>
      </c>
      <c r="D18" s="508"/>
      <c r="E18" s="508"/>
      <c r="F18" s="508"/>
      <c r="G18" s="268">
        <v>0</v>
      </c>
      <c r="H18" s="268">
        <v>0</v>
      </c>
      <c r="I18" s="509">
        <v>0</v>
      </c>
      <c r="J18" s="509"/>
      <c r="K18" s="268">
        <v>0</v>
      </c>
      <c r="L18" s="268">
        <v>0</v>
      </c>
      <c r="M18" s="268">
        <v>0</v>
      </c>
      <c r="N18" s="268">
        <v>0</v>
      </c>
      <c r="O18" s="509">
        <v>0</v>
      </c>
      <c r="P18" s="509"/>
      <c r="Q18" s="509"/>
      <c r="R18" s="268">
        <v>1087853.85</v>
      </c>
      <c r="S18" s="268">
        <v>1087853.85</v>
      </c>
      <c r="T18" s="268">
        <v>-1087853.85</v>
      </c>
      <c r="U18" s="270">
        <f>S18-'Memória de Cálculo'!E319-'Memória de Cálculo'!E320</f>
        <v>0</v>
      </c>
    </row>
    <row r="19" spans="2:21" ht="15" customHeight="1">
      <c r="B19" s="267" t="s">
        <v>955</v>
      </c>
      <c r="C19" s="508" t="s">
        <v>661</v>
      </c>
      <c r="D19" s="508"/>
      <c r="E19" s="508"/>
      <c r="F19" s="508"/>
      <c r="G19" s="268">
        <v>0</v>
      </c>
      <c r="H19" s="268">
        <v>0</v>
      </c>
      <c r="I19" s="509">
        <v>0</v>
      </c>
      <c r="J19" s="509"/>
      <c r="K19" s="268">
        <v>0</v>
      </c>
      <c r="L19" s="268">
        <v>0</v>
      </c>
      <c r="M19" s="268">
        <v>0</v>
      </c>
      <c r="N19" s="268">
        <v>0</v>
      </c>
      <c r="O19" s="509">
        <v>0</v>
      </c>
      <c r="P19" s="509"/>
      <c r="Q19" s="509"/>
      <c r="R19" s="268">
        <v>803684.46</v>
      </c>
      <c r="S19" s="268">
        <v>803684.46</v>
      </c>
      <c r="T19" s="268">
        <v>-803684.46</v>
      </c>
      <c r="U19" s="270">
        <f>S19-'Memória de Cálculo'!E350-'Memória de Cálculo'!E351</f>
        <v>0</v>
      </c>
    </row>
    <row r="20" spans="2:21" ht="15" customHeight="1">
      <c r="B20" s="267" t="s">
        <v>956</v>
      </c>
      <c r="C20" s="508" t="s">
        <v>662</v>
      </c>
      <c r="D20" s="508"/>
      <c r="E20" s="508"/>
      <c r="F20" s="508"/>
      <c r="G20" s="268">
        <v>0</v>
      </c>
      <c r="H20" s="268">
        <v>0</v>
      </c>
      <c r="I20" s="509">
        <v>0</v>
      </c>
      <c r="J20" s="509"/>
      <c r="K20" s="268">
        <v>0</v>
      </c>
      <c r="L20" s="268">
        <v>0</v>
      </c>
      <c r="M20" s="268">
        <v>0</v>
      </c>
      <c r="N20" s="268">
        <v>0</v>
      </c>
      <c r="O20" s="509">
        <v>0</v>
      </c>
      <c r="P20" s="509"/>
      <c r="Q20" s="509"/>
      <c r="R20" s="268">
        <v>832116.63</v>
      </c>
      <c r="S20" s="268">
        <v>832116.63</v>
      </c>
      <c r="T20" s="268">
        <v>-832116.63</v>
      </c>
      <c r="U20" s="270">
        <f>S20-'Memória de Cálculo'!E368</f>
        <v>0</v>
      </c>
    </row>
    <row r="21" spans="2:21" ht="15" customHeight="1">
      <c r="B21" s="267" t="s">
        <v>957</v>
      </c>
      <c r="C21" s="508" t="s">
        <v>663</v>
      </c>
      <c r="D21" s="508"/>
      <c r="E21" s="508"/>
      <c r="F21" s="508"/>
      <c r="G21" s="268">
        <v>0</v>
      </c>
      <c r="H21" s="268">
        <v>0</v>
      </c>
      <c r="I21" s="509">
        <v>0</v>
      </c>
      <c r="J21" s="509"/>
      <c r="K21" s="268">
        <v>0</v>
      </c>
      <c r="L21" s="268">
        <v>0</v>
      </c>
      <c r="M21" s="268">
        <v>0</v>
      </c>
      <c r="N21" s="268">
        <v>0</v>
      </c>
      <c r="O21" s="509">
        <v>0</v>
      </c>
      <c r="P21" s="509"/>
      <c r="Q21" s="509"/>
      <c r="R21" s="268">
        <v>244864.97</v>
      </c>
      <c r="S21" s="268">
        <v>244864.97</v>
      </c>
      <c r="T21" s="268">
        <v>-244864.97</v>
      </c>
      <c r="U21" s="270">
        <f>S21-'Memória de Cálculo'!E395-'Memória de Cálculo'!E396</f>
        <v>0</v>
      </c>
    </row>
    <row r="22" spans="2:21" ht="15" customHeight="1">
      <c r="B22" s="267" t="s">
        <v>958</v>
      </c>
      <c r="C22" s="508" t="s">
        <v>664</v>
      </c>
      <c r="D22" s="508"/>
      <c r="E22" s="508"/>
      <c r="F22" s="508"/>
      <c r="G22" s="268">
        <v>0</v>
      </c>
      <c r="H22" s="268">
        <v>0</v>
      </c>
      <c r="I22" s="509">
        <v>0</v>
      </c>
      <c r="J22" s="509"/>
      <c r="K22" s="268">
        <v>0</v>
      </c>
      <c r="L22" s="268">
        <v>0</v>
      </c>
      <c r="M22" s="268">
        <v>374.4</v>
      </c>
      <c r="N22" s="268">
        <v>0</v>
      </c>
      <c r="O22" s="509">
        <v>374.4</v>
      </c>
      <c r="P22" s="509"/>
      <c r="Q22" s="509"/>
      <c r="R22" s="268">
        <v>27952.98</v>
      </c>
      <c r="S22" s="268">
        <v>28327.38</v>
      </c>
      <c r="T22" s="268">
        <v>-28327.38</v>
      </c>
      <c r="U22" s="270">
        <f>S22-'Memória de Cálculo'!E427-'Memória de Cálculo'!E428</f>
        <v>0</v>
      </c>
    </row>
    <row r="23" spans="2:21" ht="15" customHeight="1">
      <c r="B23" s="267" t="s">
        <v>959</v>
      </c>
      <c r="C23" s="508" t="s">
        <v>665</v>
      </c>
      <c r="D23" s="508"/>
      <c r="E23" s="508"/>
      <c r="F23" s="508"/>
      <c r="G23" s="268">
        <v>0</v>
      </c>
      <c r="H23" s="268">
        <v>0</v>
      </c>
      <c r="I23" s="509">
        <v>0</v>
      </c>
      <c r="J23" s="509"/>
      <c r="K23" s="268">
        <v>0</v>
      </c>
      <c r="L23" s="268">
        <v>0</v>
      </c>
      <c r="M23" s="268">
        <v>0</v>
      </c>
      <c r="N23" s="268">
        <v>0</v>
      </c>
      <c r="O23" s="509">
        <v>0</v>
      </c>
      <c r="P23" s="509"/>
      <c r="Q23" s="509"/>
      <c r="R23" s="268">
        <v>1679.34</v>
      </c>
      <c r="S23" s="268">
        <v>1679.34</v>
      </c>
      <c r="T23" s="268">
        <v>-1679.34</v>
      </c>
      <c r="U23" s="270">
        <f>S23-'Memória de Cálculo'!E454-'Memória de Cálculo'!E455</f>
        <v>0</v>
      </c>
    </row>
    <row r="24" spans="2:21" ht="15" customHeight="1">
      <c r="B24" s="267" t="s">
        <v>962</v>
      </c>
      <c r="C24" s="508" t="s">
        <v>666</v>
      </c>
      <c r="D24" s="508"/>
      <c r="E24" s="508"/>
      <c r="F24" s="508"/>
      <c r="G24" s="268">
        <v>0</v>
      </c>
      <c r="H24" s="268">
        <v>0</v>
      </c>
      <c r="I24" s="509">
        <v>0</v>
      </c>
      <c r="J24" s="509"/>
      <c r="K24" s="268">
        <v>0</v>
      </c>
      <c r="L24" s="268">
        <v>0</v>
      </c>
      <c r="M24" s="268">
        <v>1433.98</v>
      </c>
      <c r="N24" s="268">
        <v>0</v>
      </c>
      <c r="O24" s="509">
        <v>1433.98</v>
      </c>
      <c r="P24" s="509"/>
      <c r="Q24" s="509"/>
      <c r="R24" s="268">
        <v>68791.69</v>
      </c>
      <c r="S24" s="268">
        <v>70225.67</v>
      </c>
      <c r="T24" s="268">
        <v>-70225.67</v>
      </c>
      <c r="U24" s="270">
        <f>S24-'Memória de Cálculo'!E485-'Memória de Cálculo'!E486</f>
        <v>0</v>
      </c>
    </row>
    <row r="25" spans="2:21" ht="15" customHeight="1">
      <c r="B25" s="267" t="s">
        <v>963</v>
      </c>
      <c r="C25" s="508" t="s">
        <v>667</v>
      </c>
      <c r="D25" s="508"/>
      <c r="E25" s="508"/>
      <c r="F25" s="508"/>
      <c r="G25" s="268">
        <v>0</v>
      </c>
      <c r="H25" s="268">
        <v>0</v>
      </c>
      <c r="I25" s="509">
        <v>0</v>
      </c>
      <c r="J25" s="509"/>
      <c r="K25" s="268">
        <v>0</v>
      </c>
      <c r="L25" s="268">
        <v>0</v>
      </c>
      <c r="M25" s="268">
        <v>0</v>
      </c>
      <c r="N25" s="268">
        <v>0</v>
      </c>
      <c r="O25" s="509">
        <v>0</v>
      </c>
      <c r="P25" s="509"/>
      <c r="Q25" s="509"/>
      <c r="R25" s="268">
        <v>7102.67</v>
      </c>
      <c r="S25" s="268">
        <v>7102.67</v>
      </c>
      <c r="T25" s="268">
        <v>-7102.67</v>
      </c>
      <c r="U25" s="270">
        <f>S25-'Memória de Cálculo'!E505</f>
        <v>0</v>
      </c>
    </row>
    <row r="26" spans="2:21" ht="15" customHeight="1">
      <c r="B26" s="267" t="s">
        <v>964</v>
      </c>
      <c r="C26" s="508" t="s">
        <v>668</v>
      </c>
      <c r="D26" s="508"/>
      <c r="E26" s="508"/>
      <c r="F26" s="508"/>
      <c r="G26" s="268">
        <v>0</v>
      </c>
      <c r="H26" s="268">
        <v>0</v>
      </c>
      <c r="I26" s="509">
        <v>0</v>
      </c>
      <c r="J26" s="509"/>
      <c r="K26" s="268">
        <v>0</v>
      </c>
      <c r="L26" s="268">
        <v>0</v>
      </c>
      <c r="M26" s="268">
        <v>0</v>
      </c>
      <c r="N26" s="268">
        <v>0</v>
      </c>
      <c r="O26" s="509">
        <v>0</v>
      </c>
      <c r="P26" s="509"/>
      <c r="Q26" s="509"/>
      <c r="R26" s="268">
        <v>156511.97</v>
      </c>
      <c r="S26" s="268">
        <v>156511.97</v>
      </c>
      <c r="T26" s="268">
        <v>-156511.97</v>
      </c>
      <c r="U26" s="270">
        <f>S26-'Memória de Cálculo'!E532-'Memória de Cálculo'!E533</f>
        <v>0</v>
      </c>
    </row>
    <row r="27" spans="2:21" ht="15" customHeight="1">
      <c r="B27" s="267" t="s">
        <v>965</v>
      </c>
      <c r="C27" s="508" t="s">
        <v>669</v>
      </c>
      <c r="D27" s="508"/>
      <c r="E27" s="508"/>
      <c r="F27" s="508"/>
      <c r="G27" s="268">
        <v>0</v>
      </c>
      <c r="H27" s="268">
        <v>0</v>
      </c>
      <c r="I27" s="509">
        <v>0</v>
      </c>
      <c r="J27" s="509"/>
      <c r="K27" s="268">
        <v>0</v>
      </c>
      <c r="L27" s="268">
        <v>0</v>
      </c>
      <c r="M27" s="268">
        <v>0</v>
      </c>
      <c r="N27" s="268">
        <v>0</v>
      </c>
      <c r="O27" s="509">
        <v>0</v>
      </c>
      <c r="P27" s="509"/>
      <c r="Q27" s="509"/>
      <c r="R27" s="268">
        <v>235.19</v>
      </c>
      <c r="S27" s="268">
        <v>235.19</v>
      </c>
      <c r="T27" s="268">
        <v>-235.19</v>
      </c>
      <c r="U27" s="270">
        <f>S27-'Memória de Cálculo'!E551</f>
        <v>0</v>
      </c>
    </row>
    <row r="28" spans="2:21" ht="15" customHeight="1">
      <c r="B28" s="267" t="s">
        <v>1117</v>
      </c>
      <c r="C28" s="508" t="s">
        <v>1118</v>
      </c>
      <c r="D28" s="508"/>
      <c r="E28" s="508"/>
      <c r="F28" s="508"/>
      <c r="G28" s="268">
        <v>0</v>
      </c>
      <c r="H28" s="268">
        <v>0</v>
      </c>
      <c r="I28" s="509">
        <v>0</v>
      </c>
      <c r="J28" s="509"/>
      <c r="K28" s="268">
        <v>0</v>
      </c>
      <c r="L28" s="268">
        <v>0</v>
      </c>
      <c r="M28" s="268">
        <v>0</v>
      </c>
      <c r="N28" s="268">
        <v>0</v>
      </c>
      <c r="O28" s="509">
        <v>0</v>
      </c>
      <c r="P28" s="509"/>
      <c r="Q28" s="509"/>
      <c r="R28" s="268">
        <v>466.66</v>
      </c>
      <c r="S28" s="268">
        <v>466.66</v>
      </c>
      <c r="T28" s="268">
        <v>-466.66</v>
      </c>
      <c r="U28" s="270">
        <f>S28-'Memória de Cálculo'!E559</f>
        <v>0</v>
      </c>
    </row>
    <row r="29" spans="2:21" ht="15" customHeight="1">
      <c r="B29" s="267" t="s">
        <v>966</v>
      </c>
      <c r="C29" s="508" t="s">
        <v>670</v>
      </c>
      <c r="D29" s="508"/>
      <c r="E29" s="508"/>
      <c r="F29" s="508"/>
      <c r="G29" s="268">
        <v>0</v>
      </c>
      <c r="H29" s="268">
        <v>0</v>
      </c>
      <c r="I29" s="509">
        <v>0</v>
      </c>
      <c r="J29" s="509"/>
      <c r="K29" s="268">
        <v>0</v>
      </c>
      <c r="L29" s="268">
        <v>0</v>
      </c>
      <c r="M29" s="268">
        <v>0</v>
      </c>
      <c r="N29" s="268">
        <v>0</v>
      </c>
      <c r="O29" s="509">
        <v>0</v>
      </c>
      <c r="P29" s="509"/>
      <c r="Q29" s="509"/>
      <c r="R29" s="268">
        <v>3293.96</v>
      </c>
      <c r="S29" s="268">
        <v>3293.96</v>
      </c>
      <c r="T29" s="268">
        <v>-3293.96</v>
      </c>
      <c r="U29" s="270">
        <f>S29-'Memória de Cálculo'!E583</f>
        <v>0</v>
      </c>
    </row>
    <row r="30" spans="2:21" ht="15" customHeight="1">
      <c r="B30" s="267" t="s">
        <v>967</v>
      </c>
      <c r="C30" s="508" t="s">
        <v>671</v>
      </c>
      <c r="D30" s="508"/>
      <c r="E30" s="508"/>
      <c r="F30" s="508"/>
      <c r="G30" s="268">
        <v>0</v>
      </c>
      <c r="H30" s="268">
        <v>0</v>
      </c>
      <c r="I30" s="509">
        <v>0</v>
      </c>
      <c r="J30" s="509"/>
      <c r="K30" s="268">
        <v>0</v>
      </c>
      <c r="L30" s="268">
        <v>0</v>
      </c>
      <c r="M30" s="268">
        <v>0</v>
      </c>
      <c r="N30" s="268">
        <v>0</v>
      </c>
      <c r="O30" s="509">
        <v>0</v>
      </c>
      <c r="P30" s="509"/>
      <c r="Q30" s="509"/>
      <c r="R30" s="268">
        <v>52754.17</v>
      </c>
      <c r="S30" s="268">
        <v>52754.17</v>
      </c>
      <c r="T30" s="268">
        <v>-52754.17</v>
      </c>
      <c r="U30" s="270">
        <f>S30-'Memória de Cálculo'!E599</f>
        <v>0</v>
      </c>
    </row>
    <row r="31" spans="2:21" ht="15" customHeight="1">
      <c r="B31" s="267" t="s">
        <v>1011</v>
      </c>
      <c r="C31" s="508" t="s">
        <v>1012</v>
      </c>
      <c r="D31" s="508"/>
      <c r="E31" s="508"/>
      <c r="F31" s="508"/>
      <c r="G31" s="268">
        <v>0</v>
      </c>
      <c r="H31" s="268">
        <v>0</v>
      </c>
      <c r="I31" s="509">
        <v>0</v>
      </c>
      <c r="J31" s="509"/>
      <c r="K31" s="268">
        <v>0</v>
      </c>
      <c r="L31" s="268">
        <v>0</v>
      </c>
      <c r="M31" s="268">
        <v>0</v>
      </c>
      <c r="N31" s="268">
        <v>0</v>
      </c>
      <c r="O31" s="509">
        <v>0</v>
      </c>
      <c r="P31" s="509"/>
      <c r="Q31" s="509"/>
      <c r="R31" s="268">
        <v>44005.44</v>
      </c>
      <c r="S31" s="268">
        <v>44005.44</v>
      </c>
      <c r="T31" s="268">
        <v>-44005.44</v>
      </c>
      <c r="U31" s="270">
        <f>S31-'Memória de Cálculo'!E616</f>
        <v>0</v>
      </c>
    </row>
    <row r="32" spans="2:21" ht="15" customHeight="1">
      <c r="B32" s="259" t="s">
        <v>968</v>
      </c>
      <c r="C32" s="504" t="s">
        <v>672</v>
      </c>
      <c r="D32" s="504"/>
      <c r="E32" s="504"/>
      <c r="F32" s="504"/>
      <c r="G32" s="260">
        <v>0</v>
      </c>
      <c r="H32" s="260">
        <v>0</v>
      </c>
      <c r="I32" s="505">
        <v>0</v>
      </c>
      <c r="J32" s="505"/>
      <c r="K32" s="260">
        <v>0</v>
      </c>
      <c r="L32" s="260">
        <v>0</v>
      </c>
      <c r="M32" s="260">
        <v>-1382.7</v>
      </c>
      <c r="N32" s="260">
        <v>-0.01</v>
      </c>
      <c r="O32" s="505">
        <v>-1382.71</v>
      </c>
      <c r="P32" s="505"/>
      <c r="Q32" s="505"/>
      <c r="R32" s="260">
        <v>202574.4</v>
      </c>
      <c r="S32" s="260">
        <v>201191.69</v>
      </c>
      <c r="T32" s="260">
        <v>-201191.69</v>
      </c>
      <c r="U32" s="262">
        <f>S32-S33-S34-S35-S36-S37</f>
        <v>0</v>
      </c>
    </row>
    <row r="33" spans="2:21" ht="15" customHeight="1">
      <c r="B33" s="267" t="s">
        <v>969</v>
      </c>
      <c r="C33" s="508" t="s">
        <v>673</v>
      </c>
      <c r="D33" s="508"/>
      <c r="E33" s="508"/>
      <c r="F33" s="508"/>
      <c r="G33" s="268">
        <v>0</v>
      </c>
      <c r="H33" s="268">
        <v>0</v>
      </c>
      <c r="I33" s="509">
        <v>0</v>
      </c>
      <c r="J33" s="509"/>
      <c r="K33" s="268">
        <v>0</v>
      </c>
      <c r="L33" s="268">
        <v>0</v>
      </c>
      <c r="M33" s="268">
        <v>41.64</v>
      </c>
      <c r="N33" s="268">
        <v>-0.01</v>
      </c>
      <c r="O33" s="509">
        <v>41.63</v>
      </c>
      <c r="P33" s="509"/>
      <c r="Q33" s="509"/>
      <c r="R33" s="268">
        <v>1198.84</v>
      </c>
      <c r="S33" s="268">
        <v>1240.47</v>
      </c>
      <c r="T33" s="268">
        <v>-1240.47</v>
      </c>
      <c r="U33" s="270">
        <f>S33-'Memória de Cálculo'!E633+'Memória de Cálculo'!F631</f>
        <v>9.0951551845464E-15</v>
      </c>
    </row>
    <row r="34" spans="2:21" ht="15" customHeight="1">
      <c r="B34" s="267" t="s">
        <v>970</v>
      </c>
      <c r="C34" s="508" t="s">
        <v>674</v>
      </c>
      <c r="D34" s="508"/>
      <c r="E34" s="508"/>
      <c r="F34" s="508"/>
      <c r="G34" s="268">
        <v>0</v>
      </c>
      <c r="H34" s="268">
        <v>0</v>
      </c>
      <c r="I34" s="509">
        <v>0</v>
      </c>
      <c r="J34" s="509"/>
      <c r="K34" s="268">
        <v>0</v>
      </c>
      <c r="L34" s="268">
        <v>0</v>
      </c>
      <c r="M34" s="268">
        <v>-1424.34</v>
      </c>
      <c r="N34" s="268">
        <v>0</v>
      </c>
      <c r="O34" s="509">
        <v>-1424.34</v>
      </c>
      <c r="P34" s="509"/>
      <c r="Q34" s="509"/>
      <c r="R34" s="268">
        <v>146304.46</v>
      </c>
      <c r="S34" s="268">
        <v>144880.12</v>
      </c>
      <c r="T34" s="268">
        <v>-144880.12</v>
      </c>
      <c r="U34" s="270">
        <f>S34-'Memória de Cálculo'!E655-'Memória de Cálculo'!E656</f>
        <v>0</v>
      </c>
    </row>
    <row r="35" spans="2:21" ht="15" customHeight="1">
      <c r="B35" s="267" t="s">
        <v>1119</v>
      </c>
      <c r="C35" s="508" t="s">
        <v>1120</v>
      </c>
      <c r="D35" s="508"/>
      <c r="E35" s="508"/>
      <c r="F35" s="508"/>
      <c r="G35" s="268">
        <v>0</v>
      </c>
      <c r="H35" s="268">
        <v>0</v>
      </c>
      <c r="I35" s="509">
        <v>0</v>
      </c>
      <c r="J35" s="509"/>
      <c r="K35" s="268">
        <v>0</v>
      </c>
      <c r="L35" s="268">
        <v>0</v>
      </c>
      <c r="M35" s="268">
        <v>0</v>
      </c>
      <c r="N35" s="268">
        <v>0</v>
      </c>
      <c r="O35" s="509">
        <v>0</v>
      </c>
      <c r="P35" s="509"/>
      <c r="Q35" s="509"/>
      <c r="R35" s="268">
        <v>483.33</v>
      </c>
      <c r="S35" s="268">
        <v>483.33</v>
      </c>
      <c r="T35" s="268">
        <v>-483.33</v>
      </c>
      <c r="U35" s="270">
        <f>S35-'Memória de Cálculo'!E679</f>
        <v>0</v>
      </c>
    </row>
    <row r="36" spans="2:21" ht="15" customHeight="1">
      <c r="B36" s="267" t="s">
        <v>973</v>
      </c>
      <c r="C36" s="508" t="s">
        <v>675</v>
      </c>
      <c r="D36" s="508"/>
      <c r="E36" s="508"/>
      <c r="F36" s="508"/>
      <c r="G36" s="268">
        <v>0</v>
      </c>
      <c r="H36" s="268">
        <v>0</v>
      </c>
      <c r="I36" s="509">
        <v>0</v>
      </c>
      <c r="J36" s="509"/>
      <c r="K36" s="268">
        <v>0</v>
      </c>
      <c r="L36" s="268">
        <v>0</v>
      </c>
      <c r="M36" s="268">
        <v>0</v>
      </c>
      <c r="N36" s="268">
        <v>0</v>
      </c>
      <c r="O36" s="509">
        <v>0</v>
      </c>
      <c r="P36" s="509"/>
      <c r="Q36" s="509"/>
      <c r="R36" s="268">
        <v>4752.71</v>
      </c>
      <c r="S36" s="268">
        <v>4752.71</v>
      </c>
      <c r="T36" s="268">
        <v>-4752.71</v>
      </c>
      <c r="U36" s="270">
        <f>S36-'Memória de Cálculo'!E703</f>
        <v>0</v>
      </c>
    </row>
    <row r="37" spans="2:21" ht="15" customHeight="1">
      <c r="B37" s="267" t="s">
        <v>974</v>
      </c>
      <c r="C37" s="508" t="s">
        <v>676</v>
      </c>
      <c r="D37" s="508"/>
      <c r="E37" s="508"/>
      <c r="F37" s="508"/>
      <c r="G37" s="268">
        <v>0</v>
      </c>
      <c r="H37" s="268">
        <v>0</v>
      </c>
      <c r="I37" s="509">
        <v>0</v>
      </c>
      <c r="J37" s="509"/>
      <c r="K37" s="268">
        <v>0</v>
      </c>
      <c r="L37" s="268">
        <v>0</v>
      </c>
      <c r="M37" s="268">
        <v>0</v>
      </c>
      <c r="N37" s="268">
        <v>0</v>
      </c>
      <c r="O37" s="509">
        <v>0</v>
      </c>
      <c r="P37" s="509"/>
      <c r="Q37" s="509"/>
      <c r="R37" s="268">
        <v>49835.06</v>
      </c>
      <c r="S37" s="268">
        <v>49835.06</v>
      </c>
      <c r="T37" s="268">
        <v>-49835.06</v>
      </c>
      <c r="U37" s="270">
        <f>S37-'Memória de Cálculo'!E720</f>
        <v>0</v>
      </c>
    </row>
    <row r="38" spans="2:21" ht="15" customHeight="1">
      <c r="B38" s="259" t="s">
        <v>975</v>
      </c>
      <c r="C38" s="504" t="s">
        <v>677</v>
      </c>
      <c r="D38" s="504"/>
      <c r="E38" s="504"/>
      <c r="F38" s="504"/>
      <c r="G38" s="260">
        <v>0</v>
      </c>
      <c r="H38" s="260">
        <v>0</v>
      </c>
      <c r="I38" s="505">
        <v>0</v>
      </c>
      <c r="J38" s="505"/>
      <c r="K38" s="260">
        <v>0</v>
      </c>
      <c r="L38" s="260">
        <v>0</v>
      </c>
      <c r="M38" s="260">
        <v>0</v>
      </c>
      <c r="N38" s="260">
        <v>0</v>
      </c>
      <c r="O38" s="505">
        <v>0</v>
      </c>
      <c r="P38" s="505"/>
      <c r="Q38" s="505"/>
      <c r="R38" s="260">
        <v>380590.54</v>
      </c>
      <c r="S38" s="260">
        <v>380590.54</v>
      </c>
      <c r="T38" s="260">
        <v>-380590.54</v>
      </c>
      <c r="U38" s="262">
        <f>S38-S39-S40</f>
        <v>0</v>
      </c>
    </row>
    <row r="39" spans="2:21" ht="15" customHeight="1">
      <c r="B39" s="267" t="s">
        <v>976</v>
      </c>
      <c r="C39" s="508" t="s">
        <v>678</v>
      </c>
      <c r="D39" s="508"/>
      <c r="E39" s="508"/>
      <c r="F39" s="508"/>
      <c r="G39" s="268">
        <v>0</v>
      </c>
      <c r="H39" s="268">
        <v>0</v>
      </c>
      <c r="I39" s="509">
        <v>0</v>
      </c>
      <c r="J39" s="509"/>
      <c r="K39" s="268">
        <v>0</v>
      </c>
      <c r="L39" s="268">
        <v>0</v>
      </c>
      <c r="M39" s="268">
        <v>0</v>
      </c>
      <c r="N39" s="268">
        <v>0</v>
      </c>
      <c r="O39" s="509">
        <v>0</v>
      </c>
      <c r="P39" s="509"/>
      <c r="Q39" s="509"/>
      <c r="R39" s="268">
        <v>161100</v>
      </c>
      <c r="S39" s="268">
        <v>161100</v>
      </c>
      <c r="T39" s="268">
        <v>-161100</v>
      </c>
      <c r="U39" s="270">
        <f>S39-'Memória de Cálculo'!E747-'Memória de Cálculo'!E748</f>
        <v>0</v>
      </c>
    </row>
    <row r="40" spans="2:21" ht="15" customHeight="1">
      <c r="B40" s="267" t="s">
        <v>977</v>
      </c>
      <c r="C40" s="508" t="s">
        <v>679</v>
      </c>
      <c r="D40" s="508"/>
      <c r="E40" s="508"/>
      <c r="F40" s="508"/>
      <c r="G40" s="268">
        <v>0</v>
      </c>
      <c r="H40" s="268">
        <v>0</v>
      </c>
      <c r="I40" s="509">
        <v>0</v>
      </c>
      <c r="J40" s="509"/>
      <c r="K40" s="268">
        <v>0</v>
      </c>
      <c r="L40" s="268">
        <v>0</v>
      </c>
      <c r="M40" s="268">
        <v>0</v>
      </c>
      <c r="N40" s="268">
        <v>0</v>
      </c>
      <c r="O40" s="509">
        <v>0</v>
      </c>
      <c r="P40" s="509"/>
      <c r="Q40" s="509"/>
      <c r="R40" s="268">
        <v>219490.54</v>
      </c>
      <c r="S40" s="268">
        <v>219490.54</v>
      </c>
      <c r="T40" s="268">
        <v>-219490.54</v>
      </c>
      <c r="U40" s="270">
        <f>S40-'Memória de Cálculo'!E775-'Memória de Cálculo'!E776</f>
        <v>0</v>
      </c>
    </row>
    <row r="41" spans="2:21" ht="15" customHeight="1">
      <c r="B41" s="259" t="s">
        <v>1053</v>
      </c>
      <c r="C41" s="504" t="s">
        <v>1054</v>
      </c>
      <c r="D41" s="504"/>
      <c r="E41" s="504"/>
      <c r="F41" s="504"/>
      <c r="G41" s="260">
        <v>0</v>
      </c>
      <c r="H41" s="260">
        <v>0</v>
      </c>
      <c r="I41" s="505">
        <v>0</v>
      </c>
      <c r="J41" s="505"/>
      <c r="K41" s="260">
        <v>0</v>
      </c>
      <c r="L41" s="260">
        <v>0</v>
      </c>
      <c r="M41" s="260">
        <v>0</v>
      </c>
      <c r="N41" s="260">
        <v>0</v>
      </c>
      <c r="O41" s="505">
        <v>0</v>
      </c>
      <c r="P41" s="505"/>
      <c r="Q41" s="505"/>
      <c r="R41" s="260">
        <v>29633.56</v>
      </c>
      <c r="S41" s="260">
        <v>29633.56</v>
      </c>
      <c r="T41" s="260">
        <v>-29633.56</v>
      </c>
      <c r="U41" s="262">
        <f>S41-S42</f>
        <v>0</v>
      </c>
    </row>
    <row r="42" spans="2:21" ht="15" customHeight="1">
      <c r="B42" s="267" t="s">
        <v>1057</v>
      </c>
      <c r="C42" s="508" t="s">
        <v>1058</v>
      </c>
      <c r="D42" s="508"/>
      <c r="E42" s="508"/>
      <c r="F42" s="508"/>
      <c r="G42" s="268">
        <v>0</v>
      </c>
      <c r="H42" s="268">
        <v>0</v>
      </c>
      <c r="I42" s="509">
        <v>0</v>
      </c>
      <c r="J42" s="509"/>
      <c r="K42" s="268">
        <v>0</v>
      </c>
      <c r="L42" s="268">
        <v>0</v>
      </c>
      <c r="M42" s="268">
        <v>0</v>
      </c>
      <c r="N42" s="268">
        <v>0</v>
      </c>
      <c r="O42" s="509">
        <v>0</v>
      </c>
      <c r="P42" s="509"/>
      <c r="Q42" s="509"/>
      <c r="R42" s="268">
        <v>29633.56</v>
      </c>
      <c r="S42" s="268">
        <v>29633.56</v>
      </c>
      <c r="T42" s="268">
        <v>-29633.56</v>
      </c>
      <c r="U42" s="270">
        <f>S42-'Memória de Cálculo'!E796</f>
        <v>0</v>
      </c>
    </row>
    <row r="43" spans="2:21" ht="15" customHeight="1">
      <c r="B43" s="259" t="s">
        <v>684</v>
      </c>
      <c r="C43" s="504" t="s">
        <v>680</v>
      </c>
      <c r="D43" s="504"/>
      <c r="E43" s="504"/>
      <c r="F43" s="504"/>
      <c r="G43" s="260">
        <v>0</v>
      </c>
      <c r="H43" s="260">
        <v>0</v>
      </c>
      <c r="I43" s="505">
        <v>0</v>
      </c>
      <c r="J43" s="505"/>
      <c r="K43" s="260">
        <v>0</v>
      </c>
      <c r="L43" s="260">
        <v>0</v>
      </c>
      <c r="M43" s="260">
        <v>0</v>
      </c>
      <c r="N43" s="260">
        <v>0</v>
      </c>
      <c r="O43" s="505">
        <v>0</v>
      </c>
      <c r="P43" s="505"/>
      <c r="Q43" s="505"/>
      <c r="R43" s="260">
        <v>494364.09</v>
      </c>
      <c r="S43" s="260">
        <v>494364.09</v>
      </c>
      <c r="T43" s="260">
        <v>-494364.09</v>
      </c>
      <c r="U43" s="262">
        <f>S43-S44</f>
        <v>0</v>
      </c>
    </row>
    <row r="44" spans="2:21" ht="15" customHeight="1">
      <c r="B44" s="267" t="s">
        <v>686</v>
      </c>
      <c r="C44" s="508" t="s">
        <v>681</v>
      </c>
      <c r="D44" s="508"/>
      <c r="E44" s="508"/>
      <c r="F44" s="508"/>
      <c r="G44" s="268">
        <v>0</v>
      </c>
      <c r="H44" s="268">
        <v>0</v>
      </c>
      <c r="I44" s="509">
        <v>0</v>
      </c>
      <c r="J44" s="509"/>
      <c r="K44" s="268">
        <v>0</v>
      </c>
      <c r="L44" s="268">
        <v>0</v>
      </c>
      <c r="M44" s="268">
        <v>0</v>
      </c>
      <c r="N44" s="268">
        <v>0</v>
      </c>
      <c r="O44" s="509">
        <v>0</v>
      </c>
      <c r="P44" s="509"/>
      <c r="Q44" s="509"/>
      <c r="R44" s="268">
        <v>494364.09</v>
      </c>
      <c r="S44" s="268">
        <v>494364.09</v>
      </c>
      <c r="T44" s="268">
        <v>-494364.09</v>
      </c>
      <c r="U44" s="270">
        <f>S44-'Memória de Cálculo'!E823</f>
        <v>0</v>
      </c>
    </row>
    <row r="45" spans="2:21" ht="15" customHeight="1">
      <c r="B45" s="263" t="s">
        <v>687</v>
      </c>
      <c r="C45" s="506" t="s">
        <v>682</v>
      </c>
      <c r="D45" s="506"/>
      <c r="E45" s="506"/>
      <c r="F45" s="506"/>
      <c r="G45" s="264">
        <v>0</v>
      </c>
      <c r="H45" s="264">
        <v>0</v>
      </c>
      <c r="I45" s="507">
        <v>0</v>
      </c>
      <c r="J45" s="507"/>
      <c r="K45" s="264">
        <v>0</v>
      </c>
      <c r="L45" s="264">
        <v>0</v>
      </c>
      <c r="M45" s="264">
        <v>0</v>
      </c>
      <c r="N45" s="264">
        <v>0</v>
      </c>
      <c r="O45" s="507">
        <v>0</v>
      </c>
      <c r="P45" s="507"/>
      <c r="Q45" s="507"/>
      <c r="R45" s="264">
        <v>533735.38</v>
      </c>
      <c r="S45" s="264">
        <v>533735.38</v>
      </c>
      <c r="T45" s="264">
        <v>-533735.38</v>
      </c>
      <c r="U45" s="279"/>
    </row>
    <row r="46" spans="2:21" ht="15" customHeight="1">
      <c r="B46" s="259" t="s">
        <v>689</v>
      </c>
      <c r="C46" s="504" t="s">
        <v>672</v>
      </c>
      <c r="D46" s="504"/>
      <c r="E46" s="504"/>
      <c r="F46" s="504"/>
      <c r="G46" s="260">
        <v>0</v>
      </c>
      <c r="H46" s="260">
        <v>0</v>
      </c>
      <c r="I46" s="505">
        <v>0</v>
      </c>
      <c r="J46" s="505"/>
      <c r="K46" s="260">
        <v>0</v>
      </c>
      <c r="L46" s="260">
        <v>0</v>
      </c>
      <c r="M46" s="260">
        <v>0</v>
      </c>
      <c r="N46" s="260">
        <v>0</v>
      </c>
      <c r="O46" s="505">
        <v>0</v>
      </c>
      <c r="P46" s="505"/>
      <c r="Q46" s="505"/>
      <c r="R46" s="260">
        <v>533735.38</v>
      </c>
      <c r="S46" s="260">
        <v>533735.38</v>
      </c>
      <c r="T46" s="260">
        <v>-533735.38</v>
      </c>
      <c r="U46" s="262">
        <f>S46-S47-S48</f>
        <v>0</v>
      </c>
    </row>
    <row r="47" spans="2:21" ht="15" customHeight="1">
      <c r="B47" s="267" t="s">
        <v>691</v>
      </c>
      <c r="C47" s="508" t="s">
        <v>683</v>
      </c>
      <c r="D47" s="508"/>
      <c r="E47" s="508"/>
      <c r="F47" s="508"/>
      <c r="G47" s="268">
        <v>0</v>
      </c>
      <c r="H47" s="268">
        <v>0</v>
      </c>
      <c r="I47" s="509">
        <v>0</v>
      </c>
      <c r="J47" s="509"/>
      <c r="K47" s="268">
        <v>0</v>
      </c>
      <c r="L47" s="268">
        <v>0</v>
      </c>
      <c r="M47" s="268">
        <v>0</v>
      </c>
      <c r="N47" s="268">
        <v>0</v>
      </c>
      <c r="O47" s="509">
        <v>0</v>
      </c>
      <c r="P47" s="509"/>
      <c r="Q47" s="509"/>
      <c r="R47" s="268">
        <v>489729.94</v>
      </c>
      <c r="S47" s="268">
        <v>489729.94</v>
      </c>
      <c r="T47" s="268">
        <v>-489729.94</v>
      </c>
      <c r="U47" s="270">
        <f>S47-'Memória de Cálculo'!E850-'Memória de Cálculo'!E851</f>
        <v>0</v>
      </c>
    </row>
    <row r="48" spans="2:21" ht="15.75" customHeight="1">
      <c r="B48" s="306" t="s">
        <v>1013</v>
      </c>
      <c r="C48" s="536" t="s">
        <v>1014</v>
      </c>
      <c r="D48" s="536"/>
      <c r="E48" s="536"/>
      <c r="F48" s="536"/>
      <c r="G48" s="307">
        <v>0</v>
      </c>
      <c r="H48" s="307">
        <v>0</v>
      </c>
      <c r="I48" s="537">
        <v>0</v>
      </c>
      <c r="J48" s="537"/>
      <c r="K48" s="307">
        <v>0</v>
      </c>
      <c r="L48" s="307">
        <v>0</v>
      </c>
      <c r="M48" s="307">
        <v>0</v>
      </c>
      <c r="N48" s="307">
        <v>0</v>
      </c>
      <c r="O48" s="537">
        <v>0</v>
      </c>
      <c r="P48" s="537"/>
      <c r="Q48" s="537"/>
      <c r="R48" s="307">
        <v>44005.44</v>
      </c>
      <c r="S48" s="307">
        <v>44005.44</v>
      </c>
      <c r="T48" s="307">
        <v>-44005.44</v>
      </c>
      <c r="U48" s="308">
        <f>S48-'Memória de Cálculo'!E868</f>
        <v>0</v>
      </c>
    </row>
    <row r="49" spans="2:21" ht="15" customHeight="1" hidden="1">
      <c r="B49" s="275" t="s">
        <v>978</v>
      </c>
      <c r="C49" s="512" t="s">
        <v>685</v>
      </c>
      <c r="D49" s="512"/>
      <c r="E49" s="512"/>
      <c r="F49" s="512"/>
      <c r="G49" s="276">
        <v>16264000</v>
      </c>
      <c r="H49" s="276">
        <v>0</v>
      </c>
      <c r="I49" s="513">
        <v>0</v>
      </c>
      <c r="J49" s="513"/>
      <c r="K49" s="276">
        <v>0</v>
      </c>
      <c r="L49" s="276">
        <v>16264000</v>
      </c>
      <c r="M49" s="276">
        <v>-78875.82</v>
      </c>
      <c r="N49" s="276">
        <v>-308974.48</v>
      </c>
      <c r="O49" s="513">
        <v>-387850.3</v>
      </c>
      <c r="P49" s="513"/>
      <c r="Q49" s="513"/>
      <c r="R49" s="276">
        <v>766305.3</v>
      </c>
      <c r="S49" s="276">
        <v>378455</v>
      </c>
      <c r="T49" s="276">
        <v>15885545</v>
      </c>
      <c r="U49" s="278"/>
    </row>
    <row r="50" spans="2:21" ht="15" customHeight="1" hidden="1">
      <c r="B50" s="263" t="s">
        <v>979</v>
      </c>
      <c r="C50" s="506" t="s">
        <v>654</v>
      </c>
      <c r="D50" s="506"/>
      <c r="E50" s="506"/>
      <c r="F50" s="506"/>
      <c r="G50" s="264">
        <v>0</v>
      </c>
      <c r="H50" s="264">
        <v>0</v>
      </c>
      <c r="I50" s="507">
        <v>0</v>
      </c>
      <c r="J50" s="507"/>
      <c r="K50" s="264">
        <v>0</v>
      </c>
      <c r="L50" s="264">
        <v>0</v>
      </c>
      <c r="M50" s="264">
        <v>-78875.82</v>
      </c>
      <c r="N50" s="264">
        <v>-308974.48</v>
      </c>
      <c r="O50" s="507">
        <v>-387850.3</v>
      </c>
      <c r="P50" s="507"/>
      <c r="Q50" s="507"/>
      <c r="R50" s="264">
        <v>766159.3</v>
      </c>
      <c r="S50" s="264">
        <v>378309</v>
      </c>
      <c r="T50" s="264">
        <v>-378309</v>
      </c>
      <c r="U50" s="279"/>
    </row>
    <row r="51" spans="2:21" ht="15" customHeight="1" hidden="1">
      <c r="B51" s="263" t="s">
        <v>1015</v>
      </c>
      <c r="C51" s="506" t="s">
        <v>688</v>
      </c>
      <c r="D51" s="506"/>
      <c r="E51" s="506"/>
      <c r="F51" s="506"/>
      <c r="G51" s="264">
        <v>0</v>
      </c>
      <c r="H51" s="264">
        <v>0</v>
      </c>
      <c r="I51" s="507">
        <v>0</v>
      </c>
      <c r="J51" s="507"/>
      <c r="K51" s="264">
        <v>0</v>
      </c>
      <c r="L51" s="264">
        <v>0</v>
      </c>
      <c r="M51" s="264">
        <v>0</v>
      </c>
      <c r="N51" s="264">
        <v>-5000</v>
      </c>
      <c r="O51" s="507">
        <v>-5000</v>
      </c>
      <c r="P51" s="507"/>
      <c r="Q51" s="507"/>
      <c r="R51" s="264">
        <v>5000</v>
      </c>
      <c r="S51" s="264">
        <v>0</v>
      </c>
      <c r="T51" s="264">
        <v>0</v>
      </c>
      <c r="U51" s="279"/>
    </row>
    <row r="52" spans="2:21" ht="15" customHeight="1" hidden="1">
      <c r="B52" s="263" t="s">
        <v>1023</v>
      </c>
      <c r="C52" s="506" t="s">
        <v>690</v>
      </c>
      <c r="D52" s="506"/>
      <c r="E52" s="506"/>
      <c r="F52" s="506"/>
      <c r="G52" s="264">
        <v>0</v>
      </c>
      <c r="H52" s="264">
        <v>0</v>
      </c>
      <c r="I52" s="507">
        <v>0</v>
      </c>
      <c r="J52" s="507"/>
      <c r="K52" s="264">
        <v>0</v>
      </c>
      <c r="L52" s="264">
        <v>0</v>
      </c>
      <c r="M52" s="264">
        <v>0</v>
      </c>
      <c r="N52" s="264">
        <v>-5000</v>
      </c>
      <c r="O52" s="507">
        <v>-5000</v>
      </c>
      <c r="P52" s="507"/>
      <c r="Q52" s="507"/>
      <c r="R52" s="264">
        <v>5000</v>
      </c>
      <c r="S52" s="264">
        <v>0</v>
      </c>
      <c r="T52" s="264">
        <v>0</v>
      </c>
      <c r="U52" s="279"/>
    </row>
    <row r="53" spans="2:21" ht="15" customHeight="1" hidden="1">
      <c r="B53" s="263" t="s">
        <v>980</v>
      </c>
      <c r="C53" s="506" t="s">
        <v>692</v>
      </c>
      <c r="D53" s="506"/>
      <c r="E53" s="506"/>
      <c r="F53" s="506"/>
      <c r="G53" s="264">
        <v>0</v>
      </c>
      <c r="H53" s="264">
        <v>0</v>
      </c>
      <c r="I53" s="507">
        <v>0</v>
      </c>
      <c r="J53" s="507"/>
      <c r="K53" s="264">
        <v>0</v>
      </c>
      <c r="L53" s="264">
        <v>0</v>
      </c>
      <c r="M53" s="264">
        <v>-10891.48</v>
      </c>
      <c r="N53" s="264">
        <v>57259.96</v>
      </c>
      <c r="O53" s="507">
        <v>46368.48</v>
      </c>
      <c r="P53" s="507"/>
      <c r="Q53" s="507"/>
      <c r="R53" s="264">
        <v>21825.99</v>
      </c>
      <c r="S53" s="264">
        <v>68194.47</v>
      </c>
      <c r="T53" s="264">
        <v>-68194.47</v>
      </c>
      <c r="U53" s="279"/>
    </row>
    <row r="54" spans="2:21" ht="15" customHeight="1" hidden="1">
      <c r="B54" s="263" t="s">
        <v>693</v>
      </c>
      <c r="C54" s="506" t="s">
        <v>694</v>
      </c>
      <c r="D54" s="506"/>
      <c r="E54" s="506"/>
      <c r="F54" s="506"/>
      <c r="G54" s="264">
        <v>0</v>
      </c>
      <c r="H54" s="264">
        <v>0</v>
      </c>
      <c r="I54" s="507">
        <v>0</v>
      </c>
      <c r="J54" s="507"/>
      <c r="K54" s="264">
        <v>0</v>
      </c>
      <c r="L54" s="264">
        <v>0</v>
      </c>
      <c r="M54" s="264">
        <v>0</v>
      </c>
      <c r="N54" s="264">
        <v>-1597.39</v>
      </c>
      <c r="O54" s="507">
        <v>-1597.39</v>
      </c>
      <c r="P54" s="507"/>
      <c r="Q54" s="507"/>
      <c r="R54" s="264">
        <v>1597.39</v>
      </c>
      <c r="S54" s="264">
        <v>0</v>
      </c>
      <c r="T54" s="264">
        <v>0</v>
      </c>
      <c r="U54" s="279"/>
    </row>
    <row r="55" spans="2:21" ht="15" customHeight="1" hidden="1">
      <c r="B55" s="263" t="s">
        <v>695</v>
      </c>
      <c r="C55" s="506" t="s">
        <v>696</v>
      </c>
      <c r="D55" s="506"/>
      <c r="E55" s="506"/>
      <c r="F55" s="506"/>
      <c r="G55" s="264">
        <v>0</v>
      </c>
      <c r="H55" s="264">
        <v>0</v>
      </c>
      <c r="I55" s="507">
        <v>0</v>
      </c>
      <c r="J55" s="507"/>
      <c r="K55" s="264">
        <v>0</v>
      </c>
      <c r="L55" s="264">
        <v>0</v>
      </c>
      <c r="M55" s="264">
        <v>0</v>
      </c>
      <c r="N55" s="264">
        <v>-612.41</v>
      </c>
      <c r="O55" s="507">
        <v>-612.41</v>
      </c>
      <c r="P55" s="507"/>
      <c r="Q55" s="507"/>
      <c r="R55" s="264">
        <v>612.41</v>
      </c>
      <c r="S55" s="264">
        <v>0</v>
      </c>
      <c r="T55" s="264">
        <v>0</v>
      </c>
      <c r="U55" s="279"/>
    </row>
    <row r="56" spans="2:21" ht="15" customHeight="1" hidden="1">
      <c r="B56" s="263" t="s">
        <v>697</v>
      </c>
      <c r="C56" s="506" t="s">
        <v>698</v>
      </c>
      <c r="D56" s="506"/>
      <c r="E56" s="506"/>
      <c r="F56" s="506"/>
      <c r="G56" s="264">
        <v>0</v>
      </c>
      <c r="H56" s="264">
        <v>0</v>
      </c>
      <c r="I56" s="507">
        <v>0</v>
      </c>
      <c r="J56" s="507"/>
      <c r="K56" s="264">
        <v>0</v>
      </c>
      <c r="L56" s="264">
        <v>0</v>
      </c>
      <c r="M56" s="264">
        <v>0</v>
      </c>
      <c r="N56" s="264">
        <v>10435.29</v>
      </c>
      <c r="O56" s="507">
        <v>10435.29</v>
      </c>
      <c r="P56" s="507"/>
      <c r="Q56" s="507"/>
      <c r="R56" s="264">
        <v>6564.71</v>
      </c>
      <c r="S56" s="264">
        <v>17000</v>
      </c>
      <c r="T56" s="264">
        <v>-17000</v>
      </c>
      <c r="U56" s="279"/>
    </row>
    <row r="57" spans="2:21" ht="15" customHeight="1" hidden="1">
      <c r="B57" s="263" t="s">
        <v>699</v>
      </c>
      <c r="C57" s="506" t="s">
        <v>700</v>
      </c>
      <c r="D57" s="506"/>
      <c r="E57" s="506"/>
      <c r="F57" s="506"/>
      <c r="G57" s="264">
        <v>0</v>
      </c>
      <c r="H57" s="264">
        <v>0</v>
      </c>
      <c r="I57" s="507">
        <v>0</v>
      </c>
      <c r="J57" s="507"/>
      <c r="K57" s="264">
        <v>0</v>
      </c>
      <c r="L57" s="264">
        <v>0</v>
      </c>
      <c r="M57" s="264">
        <v>0</v>
      </c>
      <c r="N57" s="264">
        <v>210</v>
      </c>
      <c r="O57" s="507">
        <v>210</v>
      </c>
      <c r="P57" s="507"/>
      <c r="Q57" s="507"/>
      <c r="R57" s="264">
        <v>1120</v>
      </c>
      <c r="S57" s="264">
        <v>1330</v>
      </c>
      <c r="T57" s="264">
        <v>-1330</v>
      </c>
      <c r="U57" s="279"/>
    </row>
    <row r="58" spans="2:21" ht="15" customHeight="1" hidden="1">
      <c r="B58" s="263" t="s">
        <v>701</v>
      </c>
      <c r="C58" s="506" t="s">
        <v>702</v>
      </c>
      <c r="D58" s="506"/>
      <c r="E58" s="506"/>
      <c r="F58" s="506"/>
      <c r="G58" s="264">
        <v>0</v>
      </c>
      <c r="H58" s="264">
        <v>0</v>
      </c>
      <c r="I58" s="507">
        <v>0</v>
      </c>
      <c r="J58" s="507"/>
      <c r="K58" s="264">
        <v>0</v>
      </c>
      <c r="L58" s="264">
        <v>0</v>
      </c>
      <c r="M58" s="264">
        <v>0</v>
      </c>
      <c r="N58" s="264">
        <v>-215</v>
      </c>
      <c r="O58" s="507">
        <v>-215</v>
      </c>
      <c r="P58" s="507"/>
      <c r="Q58" s="507"/>
      <c r="R58" s="264">
        <v>0</v>
      </c>
      <c r="S58" s="264">
        <v>-215</v>
      </c>
      <c r="T58" s="264">
        <v>215</v>
      </c>
      <c r="U58" s="279"/>
    </row>
    <row r="59" spans="2:21" ht="15" customHeight="1" hidden="1">
      <c r="B59" s="263" t="s">
        <v>705</v>
      </c>
      <c r="C59" s="506" t="s">
        <v>706</v>
      </c>
      <c r="D59" s="506"/>
      <c r="E59" s="506"/>
      <c r="F59" s="506"/>
      <c r="G59" s="264">
        <v>0</v>
      </c>
      <c r="H59" s="264">
        <v>0</v>
      </c>
      <c r="I59" s="507">
        <v>0</v>
      </c>
      <c r="J59" s="507"/>
      <c r="K59" s="264">
        <v>0</v>
      </c>
      <c r="L59" s="264">
        <v>0</v>
      </c>
      <c r="M59" s="264">
        <v>-3364</v>
      </c>
      <c r="N59" s="264">
        <v>-250</v>
      </c>
      <c r="O59" s="507">
        <v>-3614</v>
      </c>
      <c r="P59" s="507"/>
      <c r="Q59" s="507"/>
      <c r="R59" s="264">
        <v>4404</v>
      </c>
      <c r="S59" s="264">
        <v>790</v>
      </c>
      <c r="T59" s="264">
        <v>-790</v>
      </c>
      <c r="U59" s="279"/>
    </row>
    <row r="60" spans="2:21" ht="15" customHeight="1" hidden="1">
      <c r="B60" s="263" t="s">
        <v>707</v>
      </c>
      <c r="C60" s="506" t="s">
        <v>708</v>
      </c>
      <c r="D60" s="506"/>
      <c r="E60" s="506"/>
      <c r="F60" s="506"/>
      <c r="G60" s="264">
        <v>0</v>
      </c>
      <c r="H60" s="264">
        <v>0</v>
      </c>
      <c r="I60" s="507">
        <v>0</v>
      </c>
      <c r="J60" s="507"/>
      <c r="K60" s="264">
        <v>0</v>
      </c>
      <c r="L60" s="264">
        <v>0</v>
      </c>
      <c r="M60" s="264">
        <v>-1966</v>
      </c>
      <c r="N60" s="264">
        <v>0</v>
      </c>
      <c r="O60" s="507">
        <v>-1966</v>
      </c>
      <c r="P60" s="507"/>
      <c r="Q60" s="507"/>
      <c r="R60" s="264">
        <v>1966</v>
      </c>
      <c r="S60" s="264">
        <v>0</v>
      </c>
      <c r="T60" s="264">
        <v>0</v>
      </c>
      <c r="U60" s="279"/>
    </row>
    <row r="61" spans="2:21" ht="15" customHeight="1" hidden="1">
      <c r="B61" s="263" t="s">
        <v>1001</v>
      </c>
      <c r="C61" s="506" t="s">
        <v>1002</v>
      </c>
      <c r="D61" s="506"/>
      <c r="E61" s="506"/>
      <c r="F61" s="506"/>
      <c r="G61" s="264">
        <v>0</v>
      </c>
      <c r="H61" s="264">
        <v>0</v>
      </c>
      <c r="I61" s="507">
        <v>0</v>
      </c>
      <c r="J61" s="507"/>
      <c r="K61" s="264">
        <v>0</v>
      </c>
      <c r="L61" s="264">
        <v>0</v>
      </c>
      <c r="M61" s="264">
        <v>-380</v>
      </c>
      <c r="N61" s="264">
        <v>215</v>
      </c>
      <c r="O61" s="507">
        <v>-165</v>
      </c>
      <c r="P61" s="507"/>
      <c r="Q61" s="507"/>
      <c r="R61" s="264">
        <v>380</v>
      </c>
      <c r="S61" s="264">
        <v>215</v>
      </c>
      <c r="T61" s="264">
        <v>-215</v>
      </c>
      <c r="U61" s="279"/>
    </row>
    <row r="62" spans="2:21" ht="15" customHeight="1" hidden="1">
      <c r="B62" s="263" t="s">
        <v>709</v>
      </c>
      <c r="C62" s="506" t="s">
        <v>710</v>
      </c>
      <c r="D62" s="506"/>
      <c r="E62" s="506"/>
      <c r="F62" s="506"/>
      <c r="G62" s="264">
        <v>0</v>
      </c>
      <c r="H62" s="264">
        <v>0</v>
      </c>
      <c r="I62" s="507">
        <v>0</v>
      </c>
      <c r="J62" s="507"/>
      <c r="K62" s="264">
        <v>0</v>
      </c>
      <c r="L62" s="264">
        <v>0</v>
      </c>
      <c r="M62" s="264">
        <v>-1646.48</v>
      </c>
      <c r="N62" s="264">
        <v>0</v>
      </c>
      <c r="O62" s="507">
        <v>-1646.48</v>
      </c>
      <c r="P62" s="507"/>
      <c r="Q62" s="507"/>
      <c r="R62" s="264">
        <v>1646.48</v>
      </c>
      <c r="S62" s="264">
        <v>0</v>
      </c>
      <c r="T62" s="264">
        <v>0</v>
      </c>
      <c r="U62" s="279"/>
    </row>
    <row r="63" spans="2:21" ht="15" customHeight="1" hidden="1">
      <c r="B63" s="263" t="s">
        <v>1086</v>
      </c>
      <c r="C63" s="506" t="s">
        <v>1087</v>
      </c>
      <c r="D63" s="506"/>
      <c r="E63" s="506"/>
      <c r="F63" s="506"/>
      <c r="G63" s="264">
        <v>0</v>
      </c>
      <c r="H63" s="264">
        <v>0</v>
      </c>
      <c r="I63" s="507">
        <v>0</v>
      </c>
      <c r="J63" s="507"/>
      <c r="K63" s="264">
        <v>0</v>
      </c>
      <c r="L63" s="264">
        <v>0</v>
      </c>
      <c r="M63" s="264">
        <v>-1368</v>
      </c>
      <c r="N63" s="264">
        <v>0</v>
      </c>
      <c r="O63" s="507">
        <v>-1368</v>
      </c>
      <c r="P63" s="507"/>
      <c r="Q63" s="507"/>
      <c r="R63" s="264">
        <v>1368</v>
      </c>
      <c r="S63" s="264">
        <v>0</v>
      </c>
      <c r="T63" s="264">
        <v>0</v>
      </c>
      <c r="U63" s="279"/>
    </row>
    <row r="64" spans="2:21" ht="15" customHeight="1" hidden="1">
      <c r="B64" s="263" t="s">
        <v>1123</v>
      </c>
      <c r="C64" s="506" t="s">
        <v>1124</v>
      </c>
      <c r="D64" s="506"/>
      <c r="E64" s="506"/>
      <c r="F64" s="506"/>
      <c r="G64" s="264">
        <v>0</v>
      </c>
      <c r="H64" s="264">
        <v>0</v>
      </c>
      <c r="I64" s="507">
        <v>0</v>
      </c>
      <c r="J64" s="507"/>
      <c r="K64" s="264">
        <v>0</v>
      </c>
      <c r="L64" s="264">
        <v>0</v>
      </c>
      <c r="M64" s="264">
        <v>-620</v>
      </c>
      <c r="N64" s="264">
        <v>0</v>
      </c>
      <c r="O64" s="507">
        <v>-620</v>
      </c>
      <c r="P64" s="507"/>
      <c r="Q64" s="507"/>
      <c r="R64" s="264">
        <v>620</v>
      </c>
      <c r="S64" s="264">
        <v>0</v>
      </c>
      <c r="T64" s="264">
        <v>0</v>
      </c>
      <c r="U64" s="279"/>
    </row>
    <row r="65" spans="2:21" ht="15" customHeight="1" hidden="1">
      <c r="B65" s="263" t="s">
        <v>1130</v>
      </c>
      <c r="C65" s="506" t="s">
        <v>1131</v>
      </c>
      <c r="D65" s="506"/>
      <c r="E65" s="506"/>
      <c r="F65" s="506"/>
      <c r="G65" s="264">
        <v>0</v>
      </c>
      <c r="H65" s="264">
        <v>0</v>
      </c>
      <c r="I65" s="507">
        <v>0</v>
      </c>
      <c r="J65" s="507"/>
      <c r="K65" s="264">
        <v>0</v>
      </c>
      <c r="L65" s="264">
        <v>0</v>
      </c>
      <c r="M65" s="264">
        <v>0</v>
      </c>
      <c r="N65" s="264">
        <v>49074.47</v>
      </c>
      <c r="O65" s="507">
        <v>49074.47</v>
      </c>
      <c r="P65" s="507"/>
      <c r="Q65" s="507"/>
      <c r="R65" s="264">
        <v>0</v>
      </c>
      <c r="S65" s="264">
        <v>49074.47</v>
      </c>
      <c r="T65" s="264">
        <v>-49074.47</v>
      </c>
      <c r="U65" s="279"/>
    </row>
    <row r="66" spans="2:21" ht="15" customHeight="1" hidden="1">
      <c r="B66" s="263" t="s">
        <v>1072</v>
      </c>
      <c r="C66" s="506" t="s">
        <v>1073</v>
      </c>
      <c r="D66" s="506"/>
      <c r="E66" s="506"/>
      <c r="F66" s="506"/>
      <c r="G66" s="264">
        <v>0</v>
      </c>
      <c r="H66" s="264">
        <v>0</v>
      </c>
      <c r="I66" s="507">
        <v>0</v>
      </c>
      <c r="J66" s="507"/>
      <c r="K66" s="264">
        <v>0</v>
      </c>
      <c r="L66" s="264">
        <v>0</v>
      </c>
      <c r="M66" s="264">
        <v>-1005</v>
      </c>
      <c r="N66" s="264">
        <v>0</v>
      </c>
      <c r="O66" s="507">
        <v>-1005</v>
      </c>
      <c r="P66" s="507"/>
      <c r="Q66" s="507"/>
      <c r="R66" s="264">
        <v>1005</v>
      </c>
      <c r="S66" s="264">
        <v>0</v>
      </c>
      <c r="T66" s="264">
        <v>0</v>
      </c>
      <c r="U66" s="279"/>
    </row>
    <row r="67" spans="2:21" ht="15" customHeight="1" hidden="1">
      <c r="B67" s="263" t="s">
        <v>1026</v>
      </c>
      <c r="C67" s="506" t="s">
        <v>1027</v>
      </c>
      <c r="D67" s="506"/>
      <c r="E67" s="506"/>
      <c r="F67" s="506"/>
      <c r="G67" s="264">
        <v>0</v>
      </c>
      <c r="H67" s="264">
        <v>0</v>
      </c>
      <c r="I67" s="507">
        <v>0</v>
      </c>
      <c r="J67" s="507"/>
      <c r="K67" s="264">
        <v>0</v>
      </c>
      <c r="L67" s="264">
        <v>0</v>
      </c>
      <c r="M67" s="264">
        <v>-542</v>
      </c>
      <c r="N67" s="264">
        <v>0</v>
      </c>
      <c r="O67" s="507">
        <v>-542</v>
      </c>
      <c r="P67" s="507"/>
      <c r="Q67" s="507"/>
      <c r="R67" s="264">
        <v>542</v>
      </c>
      <c r="S67" s="264">
        <v>0</v>
      </c>
      <c r="T67" s="264">
        <v>0</v>
      </c>
      <c r="U67" s="279"/>
    </row>
    <row r="68" spans="2:21" ht="15" customHeight="1" hidden="1">
      <c r="B68" s="263" t="s">
        <v>1028</v>
      </c>
      <c r="C68" s="506" t="s">
        <v>1029</v>
      </c>
      <c r="D68" s="506"/>
      <c r="E68" s="506"/>
      <c r="F68" s="506"/>
      <c r="G68" s="264">
        <v>0</v>
      </c>
      <c r="H68" s="264">
        <v>0</v>
      </c>
      <c r="I68" s="507">
        <v>0</v>
      </c>
      <c r="J68" s="507"/>
      <c r="K68" s="264">
        <v>0</v>
      </c>
      <c r="L68" s="264">
        <v>0</v>
      </c>
      <c r="M68" s="264">
        <v>0</v>
      </c>
      <c r="N68" s="264">
        <v>-192.37</v>
      </c>
      <c r="O68" s="507">
        <v>-192.37</v>
      </c>
      <c r="P68" s="507"/>
      <c r="Q68" s="507"/>
      <c r="R68" s="264">
        <v>0</v>
      </c>
      <c r="S68" s="264">
        <v>-192.37</v>
      </c>
      <c r="T68" s="264">
        <v>192.37</v>
      </c>
      <c r="U68" s="279"/>
    </row>
    <row r="69" spans="2:21" ht="15" customHeight="1" hidden="1">
      <c r="B69" s="263" t="s">
        <v>1030</v>
      </c>
      <c r="C69" s="506" t="s">
        <v>1031</v>
      </c>
      <c r="D69" s="506"/>
      <c r="E69" s="506"/>
      <c r="F69" s="506"/>
      <c r="G69" s="264">
        <v>0</v>
      </c>
      <c r="H69" s="264">
        <v>0</v>
      </c>
      <c r="I69" s="507">
        <v>0</v>
      </c>
      <c r="J69" s="507"/>
      <c r="K69" s="264">
        <v>0</v>
      </c>
      <c r="L69" s="264">
        <v>0</v>
      </c>
      <c r="M69" s="264">
        <v>0</v>
      </c>
      <c r="N69" s="264">
        <v>-192.37</v>
      </c>
      <c r="O69" s="507">
        <v>-192.37</v>
      </c>
      <c r="P69" s="507"/>
      <c r="Q69" s="507"/>
      <c r="R69" s="264">
        <v>0</v>
      </c>
      <c r="S69" s="264">
        <v>-192.37</v>
      </c>
      <c r="T69" s="264">
        <v>192.37</v>
      </c>
      <c r="U69" s="279"/>
    </row>
    <row r="70" spans="2:21" ht="15" customHeight="1" hidden="1">
      <c r="B70" s="263" t="s">
        <v>713</v>
      </c>
      <c r="C70" s="506" t="s">
        <v>714</v>
      </c>
      <c r="D70" s="506"/>
      <c r="E70" s="506"/>
      <c r="F70" s="506"/>
      <c r="G70" s="264">
        <v>0</v>
      </c>
      <c r="H70" s="264">
        <v>0</v>
      </c>
      <c r="I70" s="507">
        <v>0</v>
      </c>
      <c r="J70" s="507"/>
      <c r="K70" s="264">
        <v>0</v>
      </c>
      <c r="L70" s="264">
        <v>0</v>
      </c>
      <c r="M70" s="264">
        <v>-0.6</v>
      </c>
      <c r="N70" s="264">
        <v>-13226.74</v>
      </c>
      <c r="O70" s="507">
        <v>-13227.34</v>
      </c>
      <c r="P70" s="507"/>
      <c r="Q70" s="507"/>
      <c r="R70" s="264">
        <v>13227.34</v>
      </c>
      <c r="S70" s="264">
        <v>0</v>
      </c>
      <c r="T70" s="264">
        <v>0</v>
      </c>
      <c r="U70" s="279"/>
    </row>
    <row r="71" spans="2:21" ht="15" customHeight="1" hidden="1">
      <c r="B71" s="263" t="s">
        <v>715</v>
      </c>
      <c r="C71" s="506" t="s">
        <v>716</v>
      </c>
      <c r="D71" s="506"/>
      <c r="E71" s="506"/>
      <c r="F71" s="506"/>
      <c r="G71" s="264">
        <v>0</v>
      </c>
      <c r="H71" s="264">
        <v>0</v>
      </c>
      <c r="I71" s="507">
        <v>0</v>
      </c>
      <c r="J71" s="507"/>
      <c r="K71" s="264">
        <v>0</v>
      </c>
      <c r="L71" s="264">
        <v>0</v>
      </c>
      <c r="M71" s="264">
        <v>0</v>
      </c>
      <c r="N71" s="264">
        <v>-3386.74</v>
      </c>
      <c r="O71" s="507">
        <v>-3386.74</v>
      </c>
      <c r="P71" s="507"/>
      <c r="Q71" s="507"/>
      <c r="R71" s="264">
        <v>3386.74</v>
      </c>
      <c r="S71" s="264">
        <v>0</v>
      </c>
      <c r="T71" s="264">
        <v>0</v>
      </c>
      <c r="U71" s="279"/>
    </row>
    <row r="72" spans="2:21" ht="15" customHeight="1" hidden="1">
      <c r="B72" s="263" t="s">
        <v>719</v>
      </c>
      <c r="C72" s="506" t="s">
        <v>720</v>
      </c>
      <c r="D72" s="506"/>
      <c r="E72" s="506"/>
      <c r="F72" s="506"/>
      <c r="G72" s="264">
        <v>0</v>
      </c>
      <c r="H72" s="264">
        <v>0</v>
      </c>
      <c r="I72" s="507">
        <v>0</v>
      </c>
      <c r="J72" s="507"/>
      <c r="K72" s="264">
        <v>0</v>
      </c>
      <c r="L72" s="264">
        <v>0</v>
      </c>
      <c r="M72" s="264">
        <v>-0.6</v>
      </c>
      <c r="N72" s="264">
        <v>-9840</v>
      </c>
      <c r="O72" s="507">
        <v>-9840.6</v>
      </c>
      <c r="P72" s="507"/>
      <c r="Q72" s="507"/>
      <c r="R72" s="264">
        <v>9840.6</v>
      </c>
      <c r="S72" s="264">
        <v>0</v>
      </c>
      <c r="T72" s="264">
        <v>0</v>
      </c>
      <c r="U72" s="279"/>
    </row>
    <row r="73" spans="2:21" ht="15" customHeight="1" hidden="1">
      <c r="B73" s="263" t="s">
        <v>723</v>
      </c>
      <c r="C73" s="506" t="s">
        <v>724</v>
      </c>
      <c r="D73" s="506"/>
      <c r="E73" s="506"/>
      <c r="F73" s="506"/>
      <c r="G73" s="264">
        <v>0</v>
      </c>
      <c r="H73" s="264">
        <v>0</v>
      </c>
      <c r="I73" s="507">
        <v>0</v>
      </c>
      <c r="J73" s="507"/>
      <c r="K73" s="264">
        <v>0</v>
      </c>
      <c r="L73" s="264">
        <v>0</v>
      </c>
      <c r="M73" s="264">
        <v>0</v>
      </c>
      <c r="N73" s="264">
        <v>-7508.62</v>
      </c>
      <c r="O73" s="507">
        <v>-7508.62</v>
      </c>
      <c r="P73" s="507"/>
      <c r="Q73" s="507"/>
      <c r="R73" s="264">
        <v>15099.06</v>
      </c>
      <c r="S73" s="264">
        <v>7590.44</v>
      </c>
      <c r="T73" s="264">
        <v>-7590.44</v>
      </c>
      <c r="U73" s="279"/>
    </row>
    <row r="74" spans="2:21" ht="15" customHeight="1" hidden="1">
      <c r="B74" s="263" t="s">
        <v>725</v>
      </c>
      <c r="C74" s="506" t="s">
        <v>726</v>
      </c>
      <c r="D74" s="506"/>
      <c r="E74" s="506"/>
      <c r="F74" s="506"/>
      <c r="G74" s="264">
        <v>0</v>
      </c>
      <c r="H74" s="264">
        <v>0</v>
      </c>
      <c r="I74" s="507">
        <v>0</v>
      </c>
      <c r="J74" s="507"/>
      <c r="K74" s="264">
        <v>0</v>
      </c>
      <c r="L74" s="264">
        <v>0</v>
      </c>
      <c r="M74" s="264">
        <v>0</v>
      </c>
      <c r="N74" s="264">
        <v>-7508.62</v>
      </c>
      <c r="O74" s="507">
        <v>-7508.62</v>
      </c>
      <c r="P74" s="507"/>
      <c r="Q74" s="507"/>
      <c r="R74" s="264">
        <v>15099.06</v>
      </c>
      <c r="S74" s="264">
        <v>7590.44</v>
      </c>
      <c r="T74" s="264">
        <v>-7590.44</v>
      </c>
      <c r="U74" s="279"/>
    </row>
    <row r="75" spans="2:21" ht="15" customHeight="1" hidden="1">
      <c r="B75" s="263" t="s">
        <v>729</v>
      </c>
      <c r="C75" s="506" t="s">
        <v>730</v>
      </c>
      <c r="D75" s="506"/>
      <c r="E75" s="506"/>
      <c r="F75" s="506"/>
      <c r="G75" s="264">
        <v>0</v>
      </c>
      <c r="H75" s="264">
        <v>0</v>
      </c>
      <c r="I75" s="507">
        <v>0</v>
      </c>
      <c r="J75" s="507"/>
      <c r="K75" s="264">
        <v>0</v>
      </c>
      <c r="L75" s="264">
        <v>0</v>
      </c>
      <c r="M75" s="264">
        <v>499.95</v>
      </c>
      <c r="N75" s="264">
        <v>-161784.17</v>
      </c>
      <c r="O75" s="507">
        <v>-161284.22</v>
      </c>
      <c r="P75" s="507"/>
      <c r="Q75" s="507"/>
      <c r="R75" s="264">
        <v>404722.86</v>
      </c>
      <c r="S75" s="264">
        <v>243438.64</v>
      </c>
      <c r="T75" s="264">
        <v>-243438.64</v>
      </c>
      <c r="U75" s="279"/>
    </row>
    <row r="76" spans="2:21" ht="15" customHeight="1" hidden="1">
      <c r="B76" s="263" t="s">
        <v>731</v>
      </c>
      <c r="C76" s="506" t="s">
        <v>732</v>
      </c>
      <c r="D76" s="506"/>
      <c r="E76" s="506"/>
      <c r="F76" s="506"/>
      <c r="G76" s="264">
        <v>0</v>
      </c>
      <c r="H76" s="264">
        <v>0</v>
      </c>
      <c r="I76" s="507">
        <v>0</v>
      </c>
      <c r="J76" s="507"/>
      <c r="K76" s="264">
        <v>0</v>
      </c>
      <c r="L76" s="264">
        <v>0</v>
      </c>
      <c r="M76" s="264">
        <v>0</v>
      </c>
      <c r="N76" s="264">
        <v>-75075.8</v>
      </c>
      <c r="O76" s="507">
        <v>-75075.8</v>
      </c>
      <c r="P76" s="507"/>
      <c r="Q76" s="507"/>
      <c r="R76" s="264">
        <v>75075.8</v>
      </c>
      <c r="S76" s="264">
        <v>0</v>
      </c>
      <c r="T76" s="264">
        <v>0</v>
      </c>
      <c r="U76" s="279"/>
    </row>
    <row r="77" spans="2:21" ht="15" customHeight="1" hidden="1">
      <c r="B77" s="263" t="s">
        <v>983</v>
      </c>
      <c r="C77" s="506" t="s">
        <v>984</v>
      </c>
      <c r="D77" s="506"/>
      <c r="E77" s="506"/>
      <c r="F77" s="506"/>
      <c r="G77" s="264">
        <v>0</v>
      </c>
      <c r="H77" s="264">
        <v>0</v>
      </c>
      <c r="I77" s="507">
        <v>0</v>
      </c>
      <c r="J77" s="507"/>
      <c r="K77" s="264">
        <v>0</v>
      </c>
      <c r="L77" s="264">
        <v>0</v>
      </c>
      <c r="M77" s="264">
        <v>0</v>
      </c>
      <c r="N77" s="264">
        <v>-18031.5</v>
      </c>
      <c r="O77" s="507">
        <v>-18031.5</v>
      </c>
      <c r="P77" s="507"/>
      <c r="Q77" s="507"/>
      <c r="R77" s="264">
        <v>18031.5</v>
      </c>
      <c r="S77" s="264">
        <v>0</v>
      </c>
      <c r="T77" s="264">
        <v>0</v>
      </c>
      <c r="U77" s="279"/>
    </row>
    <row r="78" spans="2:21" ht="15" customHeight="1" hidden="1">
      <c r="B78" s="263" t="s">
        <v>733</v>
      </c>
      <c r="C78" s="506" t="s">
        <v>734</v>
      </c>
      <c r="D78" s="506"/>
      <c r="E78" s="506"/>
      <c r="F78" s="506"/>
      <c r="G78" s="264">
        <v>0</v>
      </c>
      <c r="H78" s="264">
        <v>0</v>
      </c>
      <c r="I78" s="507">
        <v>0</v>
      </c>
      <c r="J78" s="507"/>
      <c r="K78" s="264">
        <v>0</v>
      </c>
      <c r="L78" s="264">
        <v>0</v>
      </c>
      <c r="M78" s="264">
        <v>0</v>
      </c>
      <c r="N78" s="264">
        <v>-7590.02</v>
      </c>
      <c r="O78" s="507">
        <v>-7590.02</v>
      </c>
      <c r="P78" s="507"/>
      <c r="Q78" s="507"/>
      <c r="R78" s="264">
        <v>7590.02</v>
      </c>
      <c r="S78" s="264">
        <v>0</v>
      </c>
      <c r="T78" s="264">
        <v>0</v>
      </c>
      <c r="U78" s="279"/>
    </row>
    <row r="79" spans="2:21" ht="15" customHeight="1" hidden="1">
      <c r="B79" s="263" t="s">
        <v>985</v>
      </c>
      <c r="C79" s="506" t="s">
        <v>986</v>
      </c>
      <c r="D79" s="506"/>
      <c r="E79" s="506"/>
      <c r="F79" s="506"/>
      <c r="G79" s="264">
        <v>0</v>
      </c>
      <c r="H79" s="264">
        <v>0</v>
      </c>
      <c r="I79" s="507">
        <v>0</v>
      </c>
      <c r="J79" s="507"/>
      <c r="K79" s="264">
        <v>0</v>
      </c>
      <c r="L79" s="264">
        <v>0</v>
      </c>
      <c r="M79" s="264">
        <v>499.95</v>
      </c>
      <c r="N79" s="264">
        <v>0</v>
      </c>
      <c r="O79" s="507">
        <v>499.95</v>
      </c>
      <c r="P79" s="507"/>
      <c r="Q79" s="507"/>
      <c r="R79" s="264">
        <v>242938.69</v>
      </c>
      <c r="S79" s="264">
        <v>243438.64</v>
      </c>
      <c r="T79" s="264">
        <v>-243438.64</v>
      </c>
      <c r="U79" s="279"/>
    </row>
    <row r="80" spans="2:21" ht="15" customHeight="1" hidden="1">
      <c r="B80" s="263" t="s">
        <v>1034</v>
      </c>
      <c r="C80" s="506" t="s">
        <v>1035</v>
      </c>
      <c r="D80" s="506"/>
      <c r="E80" s="506"/>
      <c r="F80" s="506"/>
      <c r="G80" s="264">
        <v>0</v>
      </c>
      <c r="H80" s="264">
        <v>0</v>
      </c>
      <c r="I80" s="507">
        <v>0</v>
      </c>
      <c r="J80" s="507"/>
      <c r="K80" s="264">
        <v>0</v>
      </c>
      <c r="L80" s="264">
        <v>0</v>
      </c>
      <c r="M80" s="264">
        <v>0</v>
      </c>
      <c r="N80" s="264">
        <v>-18770.28</v>
      </c>
      <c r="O80" s="507">
        <v>-18770.28</v>
      </c>
      <c r="P80" s="507"/>
      <c r="Q80" s="507"/>
      <c r="R80" s="264">
        <v>18770.28</v>
      </c>
      <c r="S80" s="264">
        <v>0</v>
      </c>
      <c r="T80" s="264">
        <v>0</v>
      </c>
      <c r="U80" s="279"/>
    </row>
    <row r="81" spans="2:21" ht="15" customHeight="1" hidden="1">
      <c r="B81" s="263" t="s">
        <v>735</v>
      </c>
      <c r="C81" s="506" t="s">
        <v>736</v>
      </c>
      <c r="D81" s="506"/>
      <c r="E81" s="506"/>
      <c r="F81" s="506"/>
      <c r="G81" s="264">
        <v>0</v>
      </c>
      <c r="H81" s="264">
        <v>0</v>
      </c>
      <c r="I81" s="507">
        <v>0</v>
      </c>
      <c r="J81" s="507"/>
      <c r="K81" s="264">
        <v>0</v>
      </c>
      <c r="L81" s="264">
        <v>0</v>
      </c>
      <c r="M81" s="264">
        <v>0</v>
      </c>
      <c r="N81" s="264">
        <v>-42316.57</v>
      </c>
      <c r="O81" s="507">
        <v>-42316.57</v>
      </c>
      <c r="P81" s="507"/>
      <c r="Q81" s="507"/>
      <c r="R81" s="264">
        <v>42316.57</v>
      </c>
      <c r="S81" s="264">
        <v>0</v>
      </c>
      <c r="T81" s="264">
        <v>0</v>
      </c>
      <c r="U81" s="279"/>
    </row>
    <row r="82" spans="2:21" ht="15" customHeight="1" hidden="1">
      <c r="B82" s="263" t="s">
        <v>737</v>
      </c>
      <c r="C82" s="506" t="s">
        <v>738</v>
      </c>
      <c r="D82" s="506"/>
      <c r="E82" s="506"/>
      <c r="F82" s="506"/>
      <c r="G82" s="264">
        <v>0</v>
      </c>
      <c r="H82" s="264">
        <v>0</v>
      </c>
      <c r="I82" s="507">
        <v>0</v>
      </c>
      <c r="J82" s="507"/>
      <c r="K82" s="264">
        <v>0</v>
      </c>
      <c r="L82" s="264">
        <v>0</v>
      </c>
      <c r="M82" s="264">
        <v>-22666.73</v>
      </c>
      <c r="N82" s="264">
        <v>-112754.66</v>
      </c>
      <c r="O82" s="507">
        <v>-135421.39</v>
      </c>
      <c r="P82" s="507"/>
      <c r="Q82" s="507"/>
      <c r="R82" s="264">
        <v>134823.76</v>
      </c>
      <c r="S82" s="264">
        <v>-597.63</v>
      </c>
      <c r="T82" s="264">
        <v>597.63</v>
      </c>
      <c r="U82" s="279"/>
    </row>
    <row r="83" spans="2:21" ht="15" customHeight="1" hidden="1">
      <c r="B83" s="263" t="s">
        <v>739</v>
      </c>
      <c r="C83" s="506" t="s">
        <v>740</v>
      </c>
      <c r="D83" s="506"/>
      <c r="E83" s="506"/>
      <c r="F83" s="506"/>
      <c r="G83" s="264">
        <v>0</v>
      </c>
      <c r="H83" s="264">
        <v>0</v>
      </c>
      <c r="I83" s="507">
        <v>0</v>
      </c>
      <c r="J83" s="507"/>
      <c r="K83" s="264">
        <v>0</v>
      </c>
      <c r="L83" s="264">
        <v>0</v>
      </c>
      <c r="M83" s="264">
        <v>0</v>
      </c>
      <c r="N83" s="264">
        <v>-1101.92</v>
      </c>
      <c r="O83" s="507">
        <v>-1101.92</v>
      </c>
      <c r="P83" s="507"/>
      <c r="Q83" s="507"/>
      <c r="R83" s="264">
        <v>1101.92</v>
      </c>
      <c r="S83" s="264">
        <v>0</v>
      </c>
      <c r="T83" s="264">
        <v>0</v>
      </c>
      <c r="U83" s="279"/>
    </row>
    <row r="84" spans="2:21" ht="15" customHeight="1" hidden="1">
      <c r="B84" s="263" t="s">
        <v>743</v>
      </c>
      <c r="C84" s="506" t="s">
        <v>744</v>
      </c>
      <c r="D84" s="506"/>
      <c r="E84" s="506"/>
      <c r="F84" s="506"/>
      <c r="G84" s="264">
        <v>0</v>
      </c>
      <c r="H84" s="264">
        <v>0</v>
      </c>
      <c r="I84" s="507">
        <v>0</v>
      </c>
      <c r="J84" s="507"/>
      <c r="K84" s="264">
        <v>0</v>
      </c>
      <c r="L84" s="264">
        <v>0</v>
      </c>
      <c r="M84" s="264">
        <v>0</v>
      </c>
      <c r="N84" s="264">
        <v>-12908.53</v>
      </c>
      <c r="O84" s="507">
        <v>-12908.53</v>
      </c>
      <c r="P84" s="507"/>
      <c r="Q84" s="507"/>
      <c r="R84" s="264">
        <v>12908.53</v>
      </c>
      <c r="S84" s="264">
        <v>0</v>
      </c>
      <c r="T84" s="264">
        <v>0</v>
      </c>
      <c r="U84" s="279"/>
    </row>
    <row r="85" spans="2:21" ht="15" customHeight="1" hidden="1">
      <c r="B85" s="263" t="s">
        <v>745</v>
      </c>
      <c r="C85" s="506" t="s">
        <v>746</v>
      </c>
      <c r="D85" s="506"/>
      <c r="E85" s="506"/>
      <c r="F85" s="506"/>
      <c r="G85" s="264">
        <v>0</v>
      </c>
      <c r="H85" s="264">
        <v>0</v>
      </c>
      <c r="I85" s="507">
        <v>0</v>
      </c>
      <c r="J85" s="507"/>
      <c r="K85" s="264">
        <v>0</v>
      </c>
      <c r="L85" s="264">
        <v>0</v>
      </c>
      <c r="M85" s="264">
        <v>-6400</v>
      </c>
      <c r="N85" s="264">
        <v>0</v>
      </c>
      <c r="O85" s="507">
        <v>-6400</v>
      </c>
      <c r="P85" s="507"/>
      <c r="Q85" s="507"/>
      <c r="R85" s="264">
        <v>6400</v>
      </c>
      <c r="S85" s="264">
        <v>0</v>
      </c>
      <c r="T85" s="264">
        <v>0</v>
      </c>
      <c r="U85" s="279"/>
    </row>
    <row r="86" spans="2:21" ht="15" customHeight="1" hidden="1">
      <c r="B86" s="263" t="s">
        <v>749</v>
      </c>
      <c r="C86" s="506" t="s">
        <v>750</v>
      </c>
      <c r="D86" s="506"/>
      <c r="E86" s="506"/>
      <c r="F86" s="506"/>
      <c r="G86" s="264">
        <v>0</v>
      </c>
      <c r="H86" s="264">
        <v>0</v>
      </c>
      <c r="I86" s="507">
        <v>0</v>
      </c>
      <c r="J86" s="507"/>
      <c r="K86" s="264">
        <v>0</v>
      </c>
      <c r="L86" s="264">
        <v>0</v>
      </c>
      <c r="M86" s="264">
        <v>0</v>
      </c>
      <c r="N86" s="264">
        <v>-1715.87</v>
      </c>
      <c r="O86" s="507">
        <v>-1715.87</v>
      </c>
      <c r="P86" s="507"/>
      <c r="Q86" s="507"/>
      <c r="R86" s="264">
        <v>1715.87</v>
      </c>
      <c r="S86" s="264">
        <v>0</v>
      </c>
      <c r="T86" s="264">
        <v>0</v>
      </c>
      <c r="U86" s="279"/>
    </row>
    <row r="87" spans="2:21" ht="15" customHeight="1" hidden="1">
      <c r="B87" s="263" t="s">
        <v>987</v>
      </c>
      <c r="C87" s="506" t="s">
        <v>726</v>
      </c>
      <c r="D87" s="506"/>
      <c r="E87" s="506"/>
      <c r="F87" s="506"/>
      <c r="G87" s="264">
        <v>0</v>
      </c>
      <c r="H87" s="264">
        <v>0</v>
      </c>
      <c r="I87" s="507">
        <v>0</v>
      </c>
      <c r="J87" s="507"/>
      <c r="K87" s="264">
        <v>0</v>
      </c>
      <c r="L87" s="264">
        <v>0</v>
      </c>
      <c r="M87" s="264">
        <v>-21635.78</v>
      </c>
      <c r="N87" s="264">
        <v>-52505.43</v>
      </c>
      <c r="O87" s="507">
        <v>-74141.21</v>
      </c>
      <c r="P87" s="507"/>
      <c r="Q87" s="507"/>
      <c r="R87" s="264">
        <v>74141.21</v>
      </c>
      <c r="S87" s="264">
        <v>0</v>
      </c>
      <c r="T87" s="264">
        <v>0</v>
      </c>
      <c r="U87" s="279"/>
    </row>
    <row r="88" spans="2:21" ht="15" customHeight="1" hidden="1">
      <c r="B88" s="263" t="s">
        <v>1003</v>
      </c>
      <c r="C88" s="506" t="s">
        <v>1004</v>
      </c>
      <c r="D88" s="506"/>
      <c r="E88" s="506"/>
      <c r="F88" s="506"/>
      <c r="G88" s="264">
        <v>0</v>
      </c>
      <c r="H88" s="264">
        <v>0</v>
      </c>
      <c r="I88" s="507">
        <v>0</v>
      </c>
      <c r="J88" s="507"/>
      <c r="K88" s="264">
        <v>0</v>
      </c>
      <c r="L88" s="264">
        <v>0</v>
      </c>
      <c r="M88" s="264">
        <v>2551.46</v>
      </c>
      <c r="N88" s="264">
        <v>-3548.46</v>
      </c>
      <c r="O88" s="507">
        <v>-997</v>
      </c>
      <c r="P88" s="507"/>
      <c r="Q88" s="507"/>
      <c r="R88" s="264">
        <v>1189.37</v>
      </c>
      <c r="S88" s="264">
        <v>192.37</v>
      </c>
      <c r="T88" s="264">
        <v>-192.37</v>
      </c>
      <c r="U88" s="279"/>
    </row>
    <row r="89" spans="2:21" ht="15" customHeight="1" hidden="1">
      <c r="B89" s="263" t="s">
        <v>753</v>
      </c>
      <c r="C89" s="506" t="s">
        <v>754</v>
      </c>
      <c r="D89" s="506"/>
      <c r="E89" s="506"/>
      <c r="F89" s="506"/>
      <c r="G89" s="264">
        <v>0</v>
      </c>
      <c r="H89" s="264">
        <v>0</v>
      </c>
      <c r="I89" s="507">
        <v>0</v>
      </c>
      <c r="J89" s="507"/>
      <c r="K89" s="264">
        <v>0</v>
      </c>
      <c r="L89" s="264">
        <v>0</v>
      </c>
      <c r="M89" s="264">
        <v>-3059.92</v>
      </c>
      <c r="N89" s="264">
        <v>-1733.55</v>
      </c>
      <c r="O89" s="507">
        <v>-4793.47</v>
      </c>
      <c r="P89" s="507"/>
      <c r="Q89" s="507"/>
      <c r="R89" s="264">
        <v>4793.47</v>
      </c>
      <c r="S89" s="264">
        <v>0</v>
      </c>
      <c r="T89" s="264">
        <v>0</v>
      </c>
      <c r="U89" s="279"/>
    </row>
    <row r="90" spans="2:21" ht="15" customHeight="1" hidden="1">
      <c r="B90" s="263" t="s">
        <v>755</v>
      </c>
      <c r="C90" s="506" t="s">
        <v>756</v>
      </c>
      <c r="D90" s="506"/>
      <c r="E90" s="506"/>
      <c r="F90" s="506"/>
      <c r="G90" s="264">
        <v>0</v>
      </c>
      <c r="H90" s="264">
        <v>0</v>
      </c>
      <c r="I90" s="507">
        <v>0</v>
      </c>
      <c r="J90" s="507"/>
      <c r="K90" s="264">
        <v>0</v>
      </c>
      <c r="L90" s="264">
        <v>0</v>
      </c>
      <c r="M90" s="264">
        <v>-4075.4</v>
      </c>
      <c r="N90" s="264">
        <v>0</v>
      </c>
      <c r="O90" s="507">
        <v>-4075.4</v>
      </c>
      <c r="P90" s="507"/>
      <c r="Q90" s="507"/>
      <c r="R90" s="264">
        <v>4075.4</v>
      </c>
      <c r="S90" s="264">
        <v>0</v>
      </c>
      <c r="T90" s="264">
        <v>0</v>
      </c>
      <c r="U90" s="279"/>
    </row>
    <row r="91" spans="2:21" ht="15" customHeight="1" hidden="1">
      <c r="B91" s="263" t="s">
        <v>757</v>
      </c>
      <c r="C91" s="506" t="s">
        <v>758</v>
      </c>
      <c r="D91" s="506"/>
      <c r="E91" s="506"/>
      <c r="F91" s="506"/>
      <c r="G91" s="264">
        <v>0</v>
      </c>
      <c r="H91" s="264">
        <v>0</v>
      </c>
      <c r="I91" s="507">
        <v>0</v>
      </c>
      <c r="J91" s="507"/>
      <c r="K91" s="264">
        <v>0</v>
      </c>
      <c r="L91" s="264">
        <v>0</v>
      </c>
      <c r="M91" s="264">
        <v>0</v>
      </c>
      <c r="N91" s="264">
        <v>-790</v>
      </c>
      <c r="O91" s="507">
        <v>-790</v>
      </c>
      <c r="P91" s="507"/>
      <c r="Q91" s="507"/>
      <c r="R91" s="264">
        <v>0</v>
      </c>
      <c r="S91" s="264">
        <v>-790</v>
      </c>
      <c r="T91" s="264">
        <v>790</v>
      </c>
      <c r="U91" s="279"/>
    </row>
    <row r="92" spans="2:21" ht="15" customHeight="1" hidden="1">
      <c r="B92" s="263" t="s">
        <v>1061</v>
      </c>
      <c r="C92" s="506" t="s">
        <v>1062</v>
      </c>
      <c r="D92" s="506"/>
      <c r="E92" s="506"/>
      <c r="F92" s="506"/>
      <c r="G92" s="264">
        <v>0</v>
      </c>
      <c r="H92" s="264">
        <v>0</v>
      </c>
      <c r="I92" s="507">
        <v>0</v>
      </c>
      <c r="J92" s="507"/>
      <c r="K92" s="264">
        <v>0</v>
      </c>
      <c r="L92" s="264">
        <v>0</v>
      </c>
      <c r="M92" s="264">
        <v>-5850</v>
      </c>
      <c r="N92" s="264">
        <v>0</v>
      </c>
      <c r="O92" s="507">
        <v>-5850</v>
      </c>
      <c r="P92" s="507"/>
      <c r="Q92" s="507"/>
      <c r="R92" s="264">
        <v>5850</v>
      </c>
      <c r="S92" s="264">
        <v>0</v>
      </c>
      <c r="T92" s="264">
        <v>0</v>
      </c>
      <c r="U92" s="279"/>
    </row>
    <row r="93" spans="2:21" ht="15" customHeight="1" hidden="1">
      <c r="B93" s="263" t="s">
        <v>761</v>
      </c>
      <c r="C93" s="506" t="s">
        <v>762</v>
      </c>
      <c r="D93" s="506"/>
      <c r="E93" s="506"/>
      <c r="F93" s="506"/>
      <c r="G93" s="264">
        <v>0</v>
      </c>
      <c r="H93" s="264">
        <v>0</v>
      </c>
      <c r="I93" s="507">
        <v>0</v>
      </c>
      <c r="J93" s="507"/>
      <c r="K93" s="264">
        <v>0</v>
      </c>
      <c r="L93" s="264">
        <v>0</v>
      </c>
      <c r="M93" s="264">
        <v>0</v>
      </c>
      <c r="N93" s="264">
        <v>-540.61</v>
      </c>
      <c r="O93" s="507">
        <v>-540.61</v>
      </c>
      <c r="P93" s="507"/>
      <c r="Q93" s="507"/>
      <c r="R93" s="264">
        <v>540.61</v>
      </c>
      <c r="S93" s="264">
        <v>0</v>
      </c>
      <c r="T93" s="264">
        <v>0</v>
      </c>
      <c r="U93" s="279"/>
    </row>
    <row r="94" spans="2:21" ht="15" customHeight="1" hidden="1">
      <c r="B94" s="263" t="s">
        <v>765</v>
      </c>
      <c r="C94" s="506" t="s">
        <v>766</v>
      </c>
      <c r="D94" s="506"/>
      <c r="E94" s="506"/>
      <c r="F94" s="506"/>
      <c r="G94" s="264">
        <v>0</v>
      </c>
      <c r="H94" s="264">
        <v>0</v>
      </c>
      <c r="I94" s="507">
        <v>0</v>
      </c>
      <c r="J94" s="507"/>
      <c r="K94" s="264">
        <v>0</v>
      </c>
      <c r="L94" s="264">
        <v>0</v>
      </c>
      <c r="M94" s="264">
        <v>0</v>
      </c>
      <c r="N94" s="264">
        <v>-4964.55</v>
      </c>
      <c r="O94" s="507">
        <v>-4964.55</v>
      </c>
      <c r="P94" s="507"/>
      <c r="Q94" s="507"/>
      <c r="R94" s="264">
        <v>4964.55</v>
      </c>
      <c r="S94" s="264">
        <v>0</v>
      </c>
      <c r="T94" s="264">
        <v>0</v>
      </c>
      <c r="U94" s="279"/>
    </row>
    <row r="95" spans="2:21" ht="15" customHeight="1" hidden="1">
      <c r="B95" s="263" t="s">
        <v>1038</v>
      </c>
      <c r="C95" s="506" t="s">
        <v>1039</v>
      </c>
      <c r="D95" s="506"/>
      <c r="E95" s="506"/>
      <c r="F95" s="506"/>
      <c r="G95" s="264">
        <v>0</v>
      </c>
      <c r="H95" s="264">
        <v>0</v>
      </c>
      <c r="I95" s="507">
        <v>0</v>
      </c>
      <c r="J95" s="507"/>
      <c r="K95" s="264">
        <v>0</v>
      </c>
      <c r="L95" s="264">
        <v>0</v>
      </c>
      <c r="M95" s="264">
        <v>0</v>
      </c>
      <c r="N95" s="264">
        <v>-5804.06</v>
      </c>
      <c r="O95" s="507">
        <v>-5804.06</v>
      </c>
      <c r="P95" s="507"/>
      <c r="Q95" s="507"/>
      <c r="R95" s="264">
        <v>5804.06</v>
      </c>
      <c r="S95" s="264">
        <v>0</v>
      </c>
      <c r="T95" s="264">
        <v>0</v>
      </c>
      <c r="U95" s="279"/>
    </row>
    <row r="96" spans="2:21" ht="15" customHeight="1" hidden="1">
      <c r="B96" s="263" t="s">
        <v>767</v>
      </c>
      <c r="C96" s="506" t="s">
        <v>768</v>
      </c>
      <c r="D96" s="506"/>
      <c r="E96" s="506"/>
      <c r="F96" s="506"/>
      <c r="G96" s="264">
        <v>0</v>
      </c>
      <c r="H96" s="264">
        <v>0</v>
      </c>
      <c r="I96" s="507">
        <v>0</v>
      </c>
      <c r="J96" s="507"/>
      <c r="K96" s="264">
        <v>0</v>
      </c>
      <c r="L96" s="264">
        <v>0</v>
      </c>
      <c r="M96" s="264">
        <v>17810.21</v>
      </c>
      <c r="N96" s="264">
        <v>-18570.13</v>
      </c>
      <c r="O96" s="507">
        <v>-759.92</v>
      </c>
      <c r="P96" s="507"/>
      <c r="Q96" s="507"/>
      <c r="R96" s="264">
        <v>759.92</v>
      </c>
      <c r="S96" s="264">
        <v>0</v>
      </c>
      <c r="T96" s="264">
        <v>0</v>
      </c>
      <c r="U96" s="279"/>
    </row>
    <row r="97" spans="2:21" ht="15" customHeight="1" hidden="1">
      <c r="B97" s="263" t="s">
        <v>1040</v>
      </c>
      <c r="C97" s="506" t="s">
        <v>1041</v>
      </c>
      <c r="D97" s="506"/>
      <c r="E97" s="506"/>
      <c r="F97" s="506"/>
      <c r="G97" s="264">
        <v>0</v>
      </c>
      <c r="H97" s="264">
        <v>0</v>
      </c>
      <c r="I97" s="507">
        <v>0</v>
      </c>
      <c r="J97" s="507"/>
      <c r="K97" s="264">
        <v>0</v>
      </c>
      <c r="L97" s="264">
        <v>0</v>
      </c>
      <c r="M97" s="264">
        <v>-500</v>
      </c>
      <c r="N97" s="264">
        <v>0</v>
      </c>
      <c r="O97" s="507">
        <v>-500</v>
      </c>
      <c r="P97" s="507"/>
      <c r="Q97" s="507"/>
      <c r="R97" s="264">
        <v>500</v>
      </c>
      <c r="S97" s="264">
        <v>0</v>
      </c>
      <c r="T97" s="264">
        <v>0</v>
      </c>
      <c r="U97" s="279"/>
    </row>
    <row r="98" spans="2:21" ht="15" customHeight="1" hidden="1">
      <c r="B98" s="263" t="s">
        <v>769</v>
      </c>
      <c r="C98" s="506" t="s">
        <v>770</v>
      </c>
      <c r="D98" s="506"/>
      <c r="E98" s="506"/>
      <c r="F98" s="506"/>
      <c r="G98" s="264">
        <v>0</v>
      </c>
      <c r="H98" s="264">
        <v>0</v>
      </c>
      <c r="I98" s="507">
        <v>0</v>
      </c>
      <c r="J98" s="507"/>
      <c r="K98" s="264">
        <v>0</v>
      </c>
      <c r="L98" s="264">
        <v>0</v>
      </c>
      <c r="M98" s="264">
        <v>0</v>
      </c>
      <c r="N98" s="264">
        <v>-1700.7</v>
      </c>
      <c r="O98" s="507">
        <v>-1700.7</v>
      </c>
      <c r="P98" s="507"/>
      <c r="Q98" s="507"/>
      <c r="R98" s="264">
        <v>1700.7</v>
      </c>
      <c r="S98" s="264">
        <v>0</v>
      </c>
      <c r="T98" s="264">
        <v>0</v>
      </c>
      <c r="U98" s="279"/>
    </row>
    <row r="99" spans="2:21" ht="15" customHeight="1" hidden="1">
      <c r="B99" s="263" t="s">
        <v>1018</v>
      </c>
      <c r="C99" s="506" t="s">
        <v>1019</v>
      </c>
      <c r="D99" s="506"/>
      <c r="E99" s="506"/>
      <c r="F99" s="506"/>
      <c r="G99" s="264">
        <v>0</v>
      </c>
      <c r="H99" s="264">
        <v>0</v>
      </c>
      <c r="I99" s="507">
        <v>0</v>
      </c>
      <c r="J99" s="507"/>
      <c r="K99" s="264">
        <v>0</v>
      </c>
      <c r="L99" s="264">
        <v>0</v>
      </c>
      <c r="M99" s="264">
        <v>43.7</v>
      </c>
      <c r="N99" s="264">
        <v>-2111.9</v>
      </c>
      <c r="O99" s="507">
        <v>-2068.2</v>
      </c>
      <c r="P99" s="507"/>
      <c r="Q99" s="507"/>
      <c r="R99" s="264">
        <v>2068.2</v>
      </c>
      <c r="S99" s="264">
        <v>0</v>
      </c>
      <c r="T99" s="264">
        <v>0</v>
      </c>
      <c r="U99" s="279"/>
    </row>
    <row r="100" spans="2:21" ht="15" customHeight="1" hidden="1">
      <c r="B100" s="263" t="s">
        <v>1042</v>
      </c>
      <c r="C100" s="506" t="s">
        <v>1043</v>
      </c>
      <c r="D100" s="506"/>
      <c r="E100" s="506"/>
      <c r="F100" s="506"/>
      <c r="G100" s="264">
        <v>0</v>
      </c>
      <c r="H100" s="264">
        <v>0</v>
      </c>
      <c r="I100" s="507">
        <v>0</v>
      </c>
      <c r="J100" s="507"/>
      <c r="K100" s="264">
        <v>0</v>
      </c>
      <c r="L100" s="264">
        <v>0</v>
      </c>
      <c r="M100" s="264">
        <v>-1551</v>
      </c>
      <c r="N100" s="264">
        <v>0</v>
      </c>
      <c r="O100" s="507">
        <v>-1551</v>
      </c>
      <c r="P100" s="507"/>
      <c r="Q100" s="507"/>
      <c r="R100" s="264">
        <v>1551</v>
      </c>
      <c r="S100" s="264">
        <v>0</v>
      </c>
      <c r="T100" s="264">
        <v>0</v>
      </c>
      <c r="U100" s="279"/>
    </row>
    <row r="101" spans="2:21" ht="15" customHeight="1" hidden="1">
      <c r="B101" s="263" t="s">
        <v>773</v>
      </c>
      <c r="C101" s="506" t="s">
        <v>774</v>
      </c>
      <c r="D101" s="506"/>
      <c r="E101" s="506"/>
      <c r="F101" s="506"/>
      <c r="G101" s="264">
        <v>0</v>
      </c>
      <c r="H101" s="264">
        <v>0</v>
      </c>
      <c r="I101" s="507">
        <v>0</v>
      </c>
      <c r="J101" s="507"/>
      <c r="K101" s="264">
        <v>0</v>
      </c>
      <c r="L101" s="264">
        <v>0</v>
      </c>
      <c r="M101" s="264">
        <v>0</v>
      </c>
      <c r="N101" s="264">
        <v>-4758.95</v>
      </c>
      <c r="O101" s="507">
        <v>-4758.95</v>
      </c>
      <c r="P101" s="507"/>
      <c r="Q101" s="507"/>
      <c r="R101" s="264">
        <v>4758.95</v>
      </c>
      <c r="S101" s="264">
        <v>0</v>
      </c>
      <c r="T101" s="264">
        <v>0</v>
      </c>
      <c r="U101" s="279"/>
    </row>
    <row r="102" spans="2:21" ht="15" customHeight="1" hidden="1">
      <c r="B102" s="263" t="s">
        <v>775</v>
      </c>
      <c r="C102" s="506" t="s">
        <v>776</v>
      </c>
      <c r="D102" s="506"/>
      <c r="E102" s="506"/>
      <c r="F102" s="506"/>
      <c r="G102" s="264">
        <v>0</v>
      </c>
      <c r="H102" s="264">
        <v>0</v>
      </c>
      <c r="I102" s="507">
        <v>0</v>
      </c>
      <c r="J102" s="507"/>
      <c r="K102" s="264">
        <v>0</v>
      </c>
      <c r="L102" s="264">
        <v>0</v>
      </c>
      <c r="M102" s="264">
        <v>-45765.96</v>
      </c>
      <c r="N102" s="264">
        <v>-66267.88</v>
      </c>
      <c r="O102" s="507">
        <v>-112033.84</v>
      </c>
      <c r="P102" s="507"/>
      <c r="Q102" s="507"/>
      <c r="R102" s="264">
        <v>112033.84</v>
      </c>
      <c r="S102" s="264">
        <v>0</v>
      </c>
      <c r="T102" s="264">
        <v>0</v>
      </c>
      <c r="U102" s="279"/>
    </row>
    <row r="103" spans="2:21" ht="15" customHeight="1" hidden="1">
      <c r="B103" s="263" t="s">
        <v>988</v>
      </c>
      <c r="C103" s="506" t="s">
        <v>752</v>
      </c>
      <c r="D103" s="506"/>
      <c r="E103" s="506"/>
      <c r="F103" s="506"/>
      <c r="G103" s="264">
        <v>0</v>
      </c>
      <c r="H103" s="264">
        <v>0</v>
      </c>
      <c r="I103" s="507">
        <v>0</v>
      </c>
      <c r="J103" s="507"/>
      <c r="K103" s="264">
        <v>0</v>
      </c>
      <c r="L103" s="264">
        <v>0</v>
      </c>
      <c r="M103" s="264">
        <v>0</v>
      </c>
      <c r="N103" s="264">
        <v>-1750</v>
      </c>
      <c r="O103" s="507">
        <v>-1750</v>
      </c>
      <c r="P103" s="507"/>
      <c r="Q103" s="507"/>
      <c r="R103" s="264">
        <v>1750</v>
      </c>
      <c r="S103" s="264">
        <v>0</v>
      </c>
      <c r="T103" s="264">
        <v>0</v>
      </c>
      <c r="U103" s="279"/>
    </row>
    <row r="104" spans="2:21" ht="15" customHeight="1" hidden="1">
      <c r="B104" s="263" t="s">
        <v>989</v>
      </c>
      <c r="C104" s="506" t="s">
        <v>990</v>
      </c>
      <c r="D104" s="506"/>
      <c r="E104" s="506"/>
      <c r="F104" s="506"/>
      <c r="G104" s="264">
        <v>0</v>
      </c>
      <c r="H104" s="264">
        <v>0</v>
      </c>
      <c r="I104" s="507">
        <v>0</v>
      </c>
      <c r="J104" s="507"/>
      <c r="K104" s="264">
        <v>0</v>
      </c>
      <c r="L104" s="264">
        <v>0</v>
      </c>
      <c r="M104" s="264">
        <v>160</v>
      </c>
      <c r="N104" s="264">
        <v>-320</v>
      </c>
      <c r="O104" s="507">
        <v>-160</v>
      </c>
      <c r="P104" s="507"/>
      <c r="Q104" s="507"/>
      <c r="R104" s="264">
        <v>160</v>
      </c>
      <c r="S104" s="264">
        <v>0</v>
      </c>
      <c r="T104" s="264">
        <v>0</v>
      </c>
      <c r="U104" s="279"/>
    </row>
    <row r="105" spans="2:21" ht="15" customHeight="1" hidden="1">
      <c r="B105" s="263" t="s">
        <v>777</v>
      </c>
      <c r="C105" s="506" t="s">
        <v>760</v>
      </c>
      <c r="D105" s="506"/>
      <c r="E105" s="506"/>
      <c r="F105" s="506"/>
      <c r="G105" s="264">
        <v>0</v>
      </c>
      <c r="H105" s="264">
        <v>0</v>
      </c>
      <c r="I105" s="507">
        <v>0</v>
      </c>
      <c r="J105" s="507"/>
      <c r="K105" s="264">
        <v>0</v>
      </c>
      <c r="L105" s="264">
        <v>0</v>
      </c>
      <c r="M105" s="264">
        <v>-45925.96</v>
      </c>
      <c r="N105" s="264">
        <v>-64197.88</v>
      </c>
      <c r="O105" s="507">
        <v>-110123.84</v>
      </c>
      <c r="P105" s="507"/>
      <c r="Q105" s="507"/>
      <c r="R105" s="264">
        <v>110123.84</v>
      </c>
      <c r="S105" s="264">
        <v>0</v>
      </c>
      <c r="T105" s="264">
        <v>0</v>
      </c>
      <c r="U105" s="279"/>
    </row>
    <row r="106" spans="2:21" ht="15" customHeight="1" hidden="1">
      <c r="B106" s="263" t="s">
        <v>778</v>
      </c>
      <c r="C106" s="506" t="s">
        <v>779</v>
      </c>
      <c r="D106" s="506"/>
      <c r="E106" s="506"/>
      <c r="F106" s="506"/>
      <c r="G106" s="264">
        <v>0</v>
      </c>
      <c r="H106" s="264">
        <v>0</v>
      </c>
      <c r="I106" s="507">
        <v>0</v>
      </c>
      <c r="J106" s="507"/>
      <c r="K106" s="264">
        <v>0</v>
      </c>
      <c r="L106" s="264">
        <v>0</v>
      </c>
      <c r="M106" s="264">
        <v>0</v>
      </c>
      <c r="N106" s="264">
        <v>0</v>
      </c>
      <c r="O106" s="507">
        <v>0</v>
      </c>
      <c r="P106" s="507"/>
      <c r="Q106" s="507"/>
      <c r="R106" s="264">
        <v>113</v>
      </c>
      <c r="S106" s="264">
        <v>113</v>
      </c>
      <c r="T106" s="264">
        <v>-113</v>
      </c>
      <c r="U106" s="279"/>
    </row>
    <row r="107" spans="2:21" ht="15" customHeight="1" hidden="1">
      <c r="B107" s="263" t="s">
        <v>780</v>
      </c>
      <c r="C107" s="506" t="s">
        <v>781</v>
      </c>
      <c r="D107" s="506"/>
      <c r="E107" s="506"/>
      <c r="F107" s="506"/>
      <c r="G107" s="264">
        <v>0</v>
      </c>
      <c r="H107" s="264">
        <v>0</v>
      </c>
      <c r="I107" s="507">
        <v>0</v>
      </c>
      <c r="J107" s="507"/>
      <c r="K107" s="264">
        <v>0</v>
      </c>
      <c r="L107" s="264">
        <v>0</v>
      </c>
      <c r="M107" s="264">
        <v>0</v>
      </c>
      <c r="N107" s="264">
        <v>0</v>
      </c>
      <c r="O107" s="507">
        <v>0</v>
      </c>
      <c r="P107" s="507"/>
      <c r="Q107" s="507"/>
      <c r="R107" s="264">
        <v>113</v>
      </c>
      <c r="S107" s="264">
        <v>113</v>
      </c>
      <c r="T107" s="264">
        <v>-113</v>
      </c>
      <c r="U107" s="279"/>
    </row>
    <row r="108" spans="2:21" ht="15" customHeight="1" hidden="1">
      <c r="B108" s="263" t="s">
        <v>991</v>
      </c>
      <c r="C108" s="506" t="s">
        <v>992</v>
      </c>
      <c r="D108" s="506"/>
      <c r="E108" s="506"/>
      <c r="F108" s="506"/>
      <c r="G108" s="264">
        <v>0</v>
      </c>
      <c r="H108" s="264">
        <v>0</v>
      </c>
      <c r="I108" s="507">
        <v>0</v>
      </c>
      <c r="J108" s="507"/>
      <c r="K108" s="264">
        <v>0</v>
      </c>
      <c r="L108" s="264">
        <v>0</v>
      </c>
      <c r="M108" s="264">
        <v>0</v>
      </c>
      <c r="N108" s="264">
        <v>0</v>
      </c>
      <c r="O108" s="507">
        <v>0</v>
      </c>
      <c r="P108" s="507"/>
      <c r="Q108" s="507"/>
      <c r="R108" s="264">
        <v>2218.35</v>
      </c>
      <c r="S108" s="264">
        <v>2218.35</v>
      </c>
      <c r="T108" s="264">
        <v>-2218.35</v>
      </c>
      <c r="U108" s="279"/>
    </row>
    <row r="109" spans="2:21" ht="15" customHeight="1" hidden="1">
      <c r="B109" s="263" t="s">
        <v>993</v>
      </c>
      <c r="C109" s="506" t="s">
        <v>789</v>
      </c>
      <c r="D109" s="506"/>
      <c r="E109" s="506"/>
      <c r="F109" s="506"/>
      <c r="G109" s="264">
        <v>0</v>
      </c>
      <c r="H109" s="264">
        <v>0</v>
      </c>
      <c r="I109" s="507">
        <v>0</v>
      </c>
      <c r="J109" s="507"/>
      <c r="K109" s="264">
        <v>0</v>
      </c>
      <c r="L109" s="264">
        <v>0</v>
      </c>
      <c r="M109" s="264">
        <v>0</v>
      </c>
      <c r="N109" s="264">
        <v>0</v>
      </c>
      <c r="O109" s="507">
        <v>0</v>
      </c>
      <c r="P109" s="507"/>
      <c r="Q109" s="507"/>
      <c r="R109" s="264">
        <v>2218.35</v>
      </c>
      <c r="S109" s="264">
        <v>2218.35</v>
      </c>
      <c r="T109" s="264">
        <v>-2218.35</v>
      </c>
      <c r="U109" s="279"/>
    </row>
    <row r="110" spans="2:21" ht="15" customHeight="1" hidden="1">
      <c r="B110" s="263" t="s">
        <v>782</v>
      </c>
      <c r="C110" s="506" t="s">
        <v>783</v>
      </c>
      <c r="D110" s="506"/>
      <c r="E110" s="506"/>
      <c r="F110" s="506"/>
      <c r="G110" s="264">
        <v>0</v>
      </c>
      <c r="H110" s="264">
        <v>0</v>
      </c>
      <c r="I110" s="507">
        <v>0</v>
      </c>
      <c r="J110" s="507"/>
      <c r="K110" s="264">
        <v>0</v>
      </c>
      <c r="L110" s="264">
        <v>0</v>
      </c>
      <c r="M110" s="264">
        <v>-51</v>
      </c>
      <c r="N110" s="264">
        <v>500</v>
      </c>
      <c r="O110" s="507">
        <v>449</v>
      </c>
      <c r="P110" s="507"/>
      <c r="Q110" s="507"/>
      <c r="R110" s="264">
        <v>51</v>
      </c>
      <c r="S110" s="264">
        <v>500</v>
      </c>
      <c r="T110" s="264">
        <v>-500</v>
      </c>
      <c r="U110" s="279"/>
    </row>
    <row r="111" spans="2:21" ht="15" customHeight="1" hidden="1">
      <c r="B111" s="263" t="s">
        <v>1020</v>
      </c>
      <c r="C111" s="506" t="s">
        <v>1021</v>
      </c>
      <c r="D111" s="506"/>
      <c r="E111" s="506"/>
      <c r="F111" s="506"/>
      <c r="G111" s="264">
        <v>0</v>
      </c>
      <c r="H111" s="264">
        <v>0</v>
      </c>
      <c r="I111" s="507">
        <v>0</v>
      </c>
      <c r="J111" s="507"/>
      <c r="K111" s="264">
        <v>0</v>
      </c>
      <c r="L111" s="264">
        <v>0</v>
      </c>
      <c r="M111" s="264">
        <v>0</v>
      </c>
      <c r="N111" s="264">
        <v>500</v>
      </c>
      <c r="O111" s="507">
        <v>500</v>
      </c>
      <c r="P111" s="507"/>
      <c r="Q111" s="507"/>
      <c r="R111" s="264">
        <v>0</v>
      </c>
      <c r="S111" s="264">
        <v>500</v>
      </c>
      <c r="T111" s="264">
        <v>-500</v>
      </c>
      <c r="U111" s="279"/>
    </row>
    <row r="112" spans="2:21" ht="15" customHeight="1" hidden="1">
      <c r="B112" s="263" t="s">
        <v>1044</v>
      </c>
      <c r="C112" s="506" t="s">
        <v>1045</v>
      </c>
      <c r="D112" s="506"/>
      <c r="E112" s="506"/>
      <c r="F112" s="506"/>
      <c r="G112" s="264">
        <v>0</v>
      </c>
      <c r="H112" s="264">
        <v>0</v>
      </c>
      <c r="I112" s="507">
        <v>0</v>
      </c>
      <c r="J112" s="507"/>
      <c r="K112" s="264">
        <v>0</v>
      </c>
      <c r="L112" s="264">
        <v>0</v>
      </c>
      <c r="M112" s="264">
        <v>-51</v>
      </c>
      <c r="N112" s="264">
        <v>0</v>
      </c>
      <c r="O112" s="507">
        <v>-51</v>
      </c>
      <c r="P112" s="507"/>
      <c r="Q112" s="507"/>
      <c r="R112" s="264">
        <v>51</v>
      </c>
      <c r="S112" s="264">
        <v>0</v>
      </c>
      <c r="T112" s="264">
        <v>0</v>
      </c>
      <c r="U112" s="279"/>
    </row>
    <row r="113" spans="2:21" ht="15" customHeight="1" hidden="1">
      <c r="B113" s="263" t="s">
        <v>786</v>
      </c>
      <c r="C113" s="506" t="s">
        <v>787</v>
      </c>
      <c r="D113" s="506"/>
      <c r="E113" s="506"/>
      <c r="F113" s="506"/>
      <c r="G113" s="264">
        <v>0</v>
      </c>
      <c r="H113" s="264">
        <v>0</v>
      </c>
      <c r="I113" s="507">
        <v>0</v>
      </c>
      <c r="J113" s="507"/>
      <c r="K113" s="264">
        <v>0</v>
      </c>
      <c r="L113" s="264">
        <v>0</v>
      </c>
      <c r="M113" s="264">
        <v>0</v>
      </c>
      <c r="N113" s="264">
        <v>0</v>
      </c>
      <c r="O113" s="507">
        <v>0</v>
      </c>
      <c r="P113" s="507"/>
      <c r="Q113" s="507"/>
      <c r="R113" s="264">
        <v>20730</v>
      </c>
      <c r="S113" s="264">
        <v>20730</v>
      </c>
      <c r="T113" s="264">
        <v>-20730</v>
      </c>
      <c r="U113" s="279"/>
    </row>
    <row r="114" spans="2:21" ht="15" customHeight="1" hidden="1">
      <c r="B114" s="263" t="s">
        <v>994</v>
      </c>
      <c r="C114" s="506" t="s">
        <v>995</v>
      </c>
      <c r="D114" s="506"/>
      <c r="E114" s="506"/>
      <c r="F114" s="506"/>
      <c r="G114" s="264">
        <v>0</v>
      </c>
      <c r="H114" s="264">
        <v>0</v>
      </c>
      <c r="I114" s="507">
        <v>0</v>
      </c>
      <c r="J114" s="507"/>
      <c r="K114" s="264">
        <v>0</v>
      </c>
      <c r="L114" s="264">
        <v>0</v>
      </c>
      <c r="M114" s="264">
        <v>0</v>
      </c>
      <c r="N114" s="264">
        <v>0</v>
      </c>
      <c r="O114" s="507">
        <v>0</v>
      </c>
      <c r="P114" s="507"/>
      <c r="Q114" s="507"/>
      <c r="R114" s="264">
        <v>20730</v>
      </c>
      <c r="S114" s="264">
        <v>20730</v>
      </c>
      <c r="T114" s="264">
        <v>-20730</v>
      </c>
      <c r="U114" s="279"/>
    </row>
    <row r="115" spans="2:21" ht="15" customHeight="1" hidden="1">
      <c r="B115" s="263" t="s">
        <v>1103</v>
      </c>
      <c r="C115" s="506" t="s">
        <v>1104</v>
      </c>
      <c r="D115" s="506"/>
      <c r="E115" s="506"/>
      <c r="F115" s="506"/>
      <c r="G115" s="264">
        <v>0</v>
      </c>
      <c r="H115" s="264">
        <v>0</v>
      </c>
      <c r="I115" s="507">
        <v>0</v>
      </c>
      <c r="J115" s="507"/>
      <c r="K115" s="264">
        <v>0</v>
      </c>
      <c r="L115" s="264">
        <v>0</v>
      </c>
      <c r="M115" s="264">
        <v>0</v>
      </c>
      <c r="N115" s="264">
        <v>0</v>
      </c>
      <c r="O115" s="507">
        <v>0</v>
      </c>
      <c r="P115" s="507"/>
      <c r="Q115" s="507"/>
      <c r="R115" s="264">
        <v>36314.1</v>
      </c>
      <c r="S115" s="264">
        <v>36314.1</v>
      </c>
      <c r="T115" s="264">
        <v>-36314.1</v>
      </c>
      <c r="U115" s="279"/>
    </row>
    <row r="116" spans="2:21" ht="15" customHeight="1" hidden="1">
      <c r="B116" s="263" t="s">
        <v>1105</v>
      </c>
      <c r="C116" s="506" t="s">
        <v>1106</v>
      </c>
      <c r="D116" s="506"/>
      <c r="E116" s="506"/>
      <c r="F116" s="506"/>
      <c r="G116" s="264">
        <v>0</v>
      </c>
      <c r="H116" s="264">
        <v>0</v>
      </c>
      <c r="I116" s="507">
        <v>0</v>
      </c>
      <c r="J116" s="507"/>
      <c r="K116" s="264">
        <v>0</v>
      </c>
      <c r="L116" s="264">
        <v>0</v>
      </c>
      <c r="M116" s="264">
        <v>0</v>
      </c>
      <c r="N116" s="264">
        <v>0</v>
      </c>
      <c r="O116" s="507">
        <v>0</v>
      </c>
      <c r="P116" s="507"/>
      <c r="Q116" s="507"/>
      <c r="R116" s="264">
        <v>36314.1</v>
      </c>
      <c r="S116" s="264">
        <v>36314.1</v>
      </c>
      <c r="T116" s="264">
        <v>-36314.1</v>
      </c>
      <c r="U116" s="279"/>
    </row>
    <row r="117" spans="2:21" ht="15" customHeight="1" hidden="1">
      <c r="B117" s="263" t="s">
        <v>794</v>
      </c>
      <c r="C117" s="506" t="s">
        <v>682</v>
      </c>
      <c r="D117" s="506"/>
      <c r="E117" s="506"/>
      <c r="F117" s="506"/>
      <c r="G117" s="264">
        <v>0</v>
      </c>
      <c r="H117" s="264">
        <v>0</v>
      </c>
      <c r="I117" s="507">
        <v>0</v>
      </c>
      <c r="J117" s="507"/>
      <c r="K117" s="264">
        <v>0</v>
      </c>
      <c r="L117" s="264">
        <v>0</v>
      </c>
      <c r="M117" s="264">
        <v>0</v>
      </c>
      <c r="N117" s="264">
        <v>0</v>
      </c>
      <c r="O117" s="507">
        <v>0</v>
      </c>
      <c r="P117" s="507"/>
      <c r="Q117" s="507"/>
      <c r="R117" s="264">
        <v>146</v>
      </c>
      <c r="S117" s="264">
        <v>146</v>
      </c>
      <c r="T117" s="264">
        <v>-146</v>
      </c>
      <c r="U117" s="279"/>
    </row>
    <row r="118" spans="2:21" ht="15" customHeight="1" hidden="1">
      <c r="B118" s="263" t="s">
        <v>795</v>
      </c>
      <c r="C118" s="506" t="s">
        <v>779</v>
      </c>
      <c r="D118" s="506"/>
      <c r="E118" s="506"/>
      <c r="F118" s="506"/>
      <c r="G118" s="264">
        <v>0</v>
      </c>
      <c r="H118" s="264">
        <v>0</v>
      </c>
      <c r="I118" s="507">
        <v>0</v>
      </c>
      <c r="J118" s="507"/>
      <c r="K118" s="264">
        <v>0</v>
      </c>
      <c r="L118" s="264">
        <v>0</v>
      </c>
      <c r="M118" s="264">
        <v>0</v>
      </c>
      <c r="N118" s="264">
        <v>0</v>
      </c>
      <c r="O118" s="507">
        <v>0</v>
      </c>
      <c r="P118" s="507"/>
      <c r="Q118" s="507"/>
      <c r="R118" s="264">
        <v>146</v>
      </c>
      <c r="S118" s="264">
        <v>146</v>
      </c>
      <c r="T118" s="264">
        <v>-146</v>
      </c>
      <c r="U118" s="279"/>
    </row>
    <row r="119" spans="2:21" ht="15" customHeight="1" hidden="1">
      <c r="B119" s="263" t="s">
        <v>796</v>
      </c>
      <c r="C119" s="506" t="s">
        <v>797</v>
      </c>
      <c r="D119" s="506"/>
      <c r="E119" s="506"/>
      <c r="F119" s="506"/>
      <c r="G119" s="264">
        <v>0</v>
      </c>
      <c r="H119" s="264">
        <v>0</v>
      </c>
      <c r="I119" s="507">
        <v>0</v>
      </c>
      <c r="J119" s="507"/>
      <c r="K119" s="264">
        <v>0</v>
      </c>
      <c r="L119" s="264">
        <v>0</v>
      </c>
      <c r="M119" s="264">
        <v>0</v>
      </c>
      <c r="N119" s="264">
        <v>0</v>
      </c>
      <c r="O119" s="507">
        <v>0</v>
      </c>
      <c r="P119" s="507"/>
      <c r="Q119" s="507"/>
      <c r="R119" s="264">
        <v>146</v>
      </c>
      <c r="S119" s="264">
        <v>146</v>
      </c>
      <c r="T119" s="264">
        <v>-146</v>
      </c>
      <c r="U119" s="279"/>
    </row>
    <row r="120" spans="2:21" ht="15" customHeight="1" hidden="1">
      <c r="B120" s="263" t="s">
        <v>798</v>
      </c>
      <c r="C120" s="506" t="s">
        <v>799</v>
      </c>
      <c r="D120" s="506"/>
      <c r="E120" s="506"/>
      <c r="F120" s="506"/>
      <c r="G120" s="264">
        <v>2840000</v>
      </c>
      <c r="H120" s="264">
        <v>0</v>
      </c>
      <c r="I120" s="507">
        <v>0</v>
      </c>
      <c r="J120" s="507"/>
      <c r="K120" s="264">
        <v>0</v>
      </c>
      <c r="L120" s="264">
        <v>2840000</v>
      </c>
      <c r="M120" s="264">
        <v>0</v>
      </c>
      <c r="N120" s="264">
        <v>-15361.8</v>
      </c>
      <c r="O120" s="507">
        <v>-15361.8</v>
      </c>
      <c r="P120" s="507"/>
      <c r="Q120" s="507"/>
      <c r="R120" s="264">
        <v>15361.8</v>
      </c>
      <c r="S120" s="264">
        <v>0</v>
      </c>
      <c r="T120" s="264">
        <v>2840000</v>
      </c>
      <c r="U120" s="279"/>
    </row>
    <row r="121" spans="2:21" ht="15" customHeight="1" hidden="1">
      <c r="B121" s="263" t="s">
        <v>800</v>
      </c>
      <c r="C121" s="506" t="s">
        <v>801</v>
      </c>
      <c r="D121" s="506"/>
      <c r="E121" s="506"/>
      <c r="F121" s="506"/>
      <c r="G121" s="264">
        <v>2830000</v>
      </c>
      <c r="H121" s="264">
        <v>0</v>
      </c>
      <c r="I121" s="507">
        <v>0</v>
      </c>
      <c r="J121" s="507"/>
      <c r="K121" s="264">
        <v>0</v>
      </c>
      <c r="L121" s="264">
        <v>2830000</v>
      </c>
      <c r="M121" s="264">
        <v>0</v>
      </c>
      <c r="N121" s="264">
        <v>-15361.8</v>
      </c>
      <c r="O121" s="507">
        <v>-15361.8</v>
      </c>
      <c r="P121" s="507"/>
      <c r="Q121" s="507"/>
      <c r="R121" s="264">
        <v>15361.8</v>
      </c>
      <c r="S121" s="264">
        <v>0</v>
      </c>
      <c r="T121" s="264">
        <v>2830000</v>
      </c>
      <c r="U121" s="279"/>
    </row>
    <row r="122" spans="2:21" ht="15" customHeight="1" hidden="1">
      <c r="B122" s="263" t="s">
        <v>1005</v>
      </c>
      <c r="C122" s="506" t="s">
        <v>654</v>
      </c>
      <c r="D122" s="506"/>
      <c r="E122" s="506"/>
      <c r="F122" s="506"/>
      <c r="G122" s="264">
        <v>0</v>
      </c>
      <c r="H122" s="264">
        <v>0</v>
      </c>
      <c r="I122" s="507">
        <v>0</v>
      </c>
      <c r="J122" s="507"/>
      <c r="K122" s="264">
        <v>0</v>
      </c>
      <c r="L122" s="264">
        <v>0</v>
      </c>
      <c r="M122" s="264">
        <v>0</v>
      </c>
      <c r="N122" s="264">
        <v>-15361.8</v>
      </c>
      <c r="O122" s="507">
        <v>-15361.8</v>
      </c>
      <c r="P122" s="507"/>
      <c r="Q122" s="507"/>
      <c r="R122" s="264">
        <v>15361.8</v>
      </c>
      <c r="S122" s="264">
        <v>0</v>
      </c>
      <c r="T122" s="264">
        <v>0</v>
      </c>
      <c r="U122" s="279"/>
    </row>
    <row r="123" spans="2:21" ht="15" customHeight="1" hidden="1">
      <c r="B123" s="263" t="s">
        <v>1006</v>
      </c>
      <c r="C123" s="506" t="s">
        <v>1007</v>
      </c>
      <c r="D123" s="506"/>
      <c r="E123" s="506"/>
      <c r="F123" s="506"/>
      <c r="G123" s="264">
        <v>0</v>
      </c>
      <c r="H123" s="264">
        <v>0</v>
      </c>
      <c r="I123" s="507">
        <v>0</v>
      </c>
      <c r="J123" s="507"/>
      <c r="K123" s="264">
        <v>0</v>
      </c>
      <c r="L123" s="264">
        <v>0</v>
      </c>
      <c r="M123" s="264">
        <v>0</v>
      </c>
      <c r="N123" s="264">
        <v>-15361.8</v>
      </c>
      <c r="O123" s="507">
        <v>-15361.8</v>
      </c>
      <c r="P123" s="507"/>
      <c r="Q123" s="507"/>
      <c r="R123" s="264">
        <v>15361.8</v>
      </c>
      <c r="S123" s="264">
        <v>0</v>
      </c>
      <c r="T123" s="264">
        <v>0</v>
      </c>
      <c r="U123" s="279"/>
    </row>
    <row r="124" spans="2:21" ht="15" customHeight="1" hidden="1">
      <c r="B124" s="263" t="s">
        <v>1127</v>
      </c>
      <c r="C124" s="506" t="s">
        <v>1128</v>
      </c>
      <c r="D124" s="506"/>
      <c r="E124" s="506"/>
      <c r="F124" s="506"/>
      <c r="G124" s="264">
        <v>0</v>
      </c>
      <c r="H124" s="264">
        <v>0</v>
      </c>
      <c r="I124" s="507">
        <v>0</v>
      </c>
      <c r="J124" s="507"/>
      <c r="K124" s="264">
        <v>0</v>
      </c>
      <c r="L124" s="264">
        <v>0</v>
      </c>
      <c r="M124" s="264">
        <v>0</v>
      </c>
      <c r="N124" s="264">
        <v>-15361.8</v>
      </c>
      <c r="O124" s="507">
        <v>-15361.8</v>
      </c>
      <c r="P124" s="507"/>
      <c r="Q124" s="507"/>
      <c r="R124" s="264">
        <v>15361.8</v>
      </c>
      <c r="S124" s="264">
        <v>0</v>
      </c>
      <c r="T124" s="264">
        <v>0</v>
      </c>
      <c r="U124" s="279"/>
    </row>
    <row r="125" spans="2:21" ht="15" customHeight="1" hidden="1">
      <c r="B125" s="263" t="s">
        <v>802</v>
      </c>
      <c r="C125" s="506" t="s">
        <v>803</v>
      </c>
      <c r="D125" s="506"/>
      <c r="E125" s="506"/>
      <c r="F125" s="506"/>
      <c r="G125" s="264">
        <v>10000</v>
      </c>
      <c r="H125" s="264">
        <v>0</v>
      </c>
      <c r="I125" s="507">
        <v>0</v>
      </c>
      <c r="J125" s="507"/>
      <c r="K125" s="264">
        <v>0</v>
      </c>
      <c r="L125" s="264">
        <v>10000</v>
      </c>
      <c r="M125" s="264">
        <v>0</v>
      </c>
      <c r="N125" s="264">
        <v>0</v>
      </c>
      <c r="O125" s="507">
        <v>0</v>
      </c>
      <c r="P125" s="507"/>
      <c r="Q125" s="507"/>
      <c r="R125" s="264">
        <v>0</v>
      </c>
      <c r="S125" s="264">
        <v>0</v>
      </c>
      <c r="T125" s="264">
        <v>10000</v>
      </c>
      <c r="U125" s="279"/>
    </row>
    <row r="126" spans="2:21" ht="15" customHeight="1" hidden="1">
      <c r="B126" s="314"/>
      <c r="C126" s="506" t="s">
        <v>804</v>
      </c>
      <c r="D126" s="506"/>
      <c r="E126" s="506"/>
      <c r="F126" s="506"/>
      <c r="G126" s="264">
        <v>153311000</v>
      </c>
      <c r="H126" s="264">
        <v>0</v>
      </c>
      <c r="I126" s="507">
        <v>0</v>
      </c>
      <c r="J126" s="507"/>
      <c r="K126" s="264">
        <v>0</v>
      </c>
      <c r="L126" s="264">
        <v>153311000</v>
      </c>
      <c r="M126" s="264">
        <v>-78450.14</v>
      </c>
      <c r="N126" s="264">
        <v>-324336.29</v>
      </c>
      <c r="O126" s="507">
        <v>-402786.43</v>
      </c>
      <c r="P126" s="507"/>
      <c r="Q126" s="507"/>
      <c r="R126" s="264">
        <v>6482281.65</v>
      </c>
      <c r="S126" s="264">
        <v>6079495.22</v>
      </c>
      <c r="T126" s="264">
        <v>147231504.78</v>
      </c>
      <c r="U126" s="279"/>
    </row>
    <row r="127" spans="2:21" ht="15.75" customHeight="1" hidden="1">
      <c r="B127" s="315"/>
      <c r="C127" s="540" t="s">
        <v>805</v>
      </c>
      <c r="D127" s="540"/>
      <c r="E127" s="540"/>
      <c r="F127" s="540"/>
      <c r="G127" s="282">
        <v>153311000</v>
      </c>
      <c r="H127" s="282">
        <v>0</v>
      </c>
      <c r="I127" s="517">
        <v>0</v>
      </c>
      <c r="J127" s="517"/>
      <c r="K127" s="282">
        <v>0</v>
      </c>
      <c r="L127" s="282">
        <v>153311000</v>
      </c>
      <c r="M127" s="282">
        <v>-78450.14</v>
      </c>
      <c r="N127" s="282">
        <v>-324336.29</v>
      </c>
      <c r="O127" s="517">
        <v>-402786.43</v>
      </c>
      <c r="P127" s="517"/>
      <c r="Q127" s="517"/>
      <c r="R127" s="282">
        <v>6482281.65</v>
      </c>
      <c r="S127" s="282">
        <v>6079495.22</v>
      </c>
      <c r="T127" s="282">
        <v>147231504.78</v>
      </c>
      <c r="U127" s="284"/>
    </row>
    <row r="128" spans="2:20" ht="15" customHeight="1">
      <c r="B128" s="492" t="s">
        <v>806</v>
      </c>
      <c r="C128" s="492"/>
      <c r="D128" s="492"/>
      <c r="E128" s="492"/>
      <c r="F128" s="492"/>
      <c r="G128" s="492"/>
      <c r="H128" s="492"/>
      <c r="I128" s="492"/>
      <c r="J128" s="492"/>
      <c r="K128" s="492"/>
      <c r="L128" s="492"/>
      <c r="M128" s="492"/>
      <c r="N128" s="492"/>
      <c r="O128" s="492"/>
      <c r="P128" s="492"/>
      <c r="Q128" s="492"/>
      <c r="R128" s="492"/>
      <c r="S128" s="492"/>
      <c r="T128" s="492"/>
    </row>
  </sheetData>
  <sheetProtection password="DD4C" sheet="1" objects="1" scenarios="1" selectLockedCells="1" selectUnlockedCells="1"/>
  <mergeCells count="375">
    <mergeCell ref="C127:F127"/>
    <mergeCell ref="I127:J127"/>
    <mergeCell ref="O127:Q127"/>
    <mergeCell ref="B128:T128"/>
    <mergeCell ref="C125:F125"/>
    <mergeCell ref="I125:J125"/>
    <mergeCell ref="O125:Q125"/>
    <mergeCell ref="C126:F126"/>
    <mergeCell ref="I126:J126"/>
    <mergeCell ref="O126:Q126"/>
    <mergeCell ref="C123:F123"/>
    <mergeCell ref="I123:J123"/>
    <mergeCell ref="O123:Q123"/>
    <mergeCell ref="C124:F124"/>
    <mergeCell ref="I124:J124"/>
    <mergeCell ref="O124:Q124"/>
    <mergeCell ref="C121:F121"/>
    <mergeCell ref="I121:J121"/>
    <mergeCell ref="O121:Q121"/>
    <mergeCell ref="C122:F122"/>
    <mergeCell ref="I122:J122"/>
    <mergeCell ref="O122:Q122"/>
    <mergeCell ref="C119:F119"/>
    <mergeCell ref="I119:J119"/>
    <mergeCell ref="O119:Q119"/>
    <mergeCell ref="C120:F120"/>
    <mergeCell ref="I120:J120"/>
    <mergeCell ref="O120:Q120"/>
    <mergeCell ref="C117:F117"/>
    <mergeCell ref="I117:J117"/>
    <mergeCell ref="O117:Q117"/>
    <mergeCell ref="C118:F118"/>
    <mergeCell ref="I118:J118"/>
    <mergeCell ref="O118:Q118"/>
    <mergeCell ref="C115:F115"/>
    <mergeCell ref="I115:J115"/>
    <mergeCell ref="O115:Q115"/>
    <mergeCell ref="C116:F116"/>
    <mergeCell ref="I116:J116"/>
    <mergeCell ref="O116:Q116"/>
    <mergeCell ref="C113:F113"/>
    <mergeCell ref="I113:J113"/>
    <mergeCell ref="O113:Q113"/>
    <mergeCell ref="C114:F114"/>
    <mergeCell ref="I114:J114"/>
    <mergeCell ref="O114:Q114"/>
    <mergeCell ref="C111:F111"/>
    <mergeCell ref="I111:J111"/>
    <mergeCell ref="O111:Q111"/>
    <mergeCell ref="C112:F112"/>
    <mergeCell ref="I112:J112"/>
    <mergeCell ref="O112:Q112"/>
    <mergeCell ref="C109:F109"/>
    <mergeCell ref="I109:J109"/>
    <mergeCell ref="O109:Q109"/>
    <mergeCell ref="C110:F110"/>
    <mergeCell ref="I110:J110"/>
    <mergeCell ref="O110:Q110"/>
    <mergeCell ref="C107:F107"/>
    <mergeCell ref="I107:J107"/>
    <mergeCell ref="O107:Q107"/>
    <mergeCell ref="C108:F108"/>
    <mergeCell ref="I108:J108"/>
    <mergeCell ref="O108:Q108"/>
    <mergeCell ref="C105:F105"/>
    <mergeCell ref="I105:J105"/>
    <mergeCell ref="O105:Q105"/>
    <mergeCell ref="C106:F106"/>
    <mergeCell ref="I106:J106"/>
    <mergeCell ref="O106:Q106"/>
    <mergeCell ref="C103:F103"/>
    <mergeCell ref="I103:J103"/>
    <mergeCell ref="O103:Q103"/>
    <mergeCell ref="C104:F104"/>
    <mergeCell ref="I104:J104"/>
    <mergeCell ref="O104:Q104"/>
    <mergeCell ref="C101:F101"/>
    <mergeCell ref="I101:J101"/>
    <mergeCell ref="O101:Q101"/>
    <mergeCell ref="C102:F102"/>
    <mergeCell ref="I102:J102"/>
    <mergeCell ref="O102:Q102"/>
    <mergeCell ref="C99:F99"/>
    <mergeCell ref="I99:J99"/>
    <mergeCell ref="O99:Q99"/>
    <mergeCell ref="C100:F100"/>
    <mergeCell ref="I100:J100"/>
    <mergeCell ref="O100:Q100"/>
    <mergeCell ref="C97:F97"/>
    <mergeCell ref="I97:J97"/>
    <mergeCell ref="O97:Q97"/>
    <mergeCell ref="C98:F98"/>
    <mergeCell ref="I98:J98"/>
    <mergeCell ref="O98:Q98"/>
    <mergeCell ref="C95:F95"/>
    <mergeCell ref="I95:J95"/>
    <mergeCell ref="O95:Q95"/>
    <mergeCell ref="C96:F96"/>
    <mergeCell ref="I96:J96"/>
    <mergeCell ref="O96:Q96"/>
    <mergeCell ref="C93:F93"/>
    <mergeCell ref="I93:J93"/>
    <mergeCell ref="O93:Q93"/>
    <mergeCell ref="C94:F94"/>
    <mergeCell ref="I94:J94"/>
    <mergeCell ref="O94:Q94"/>
    <mergeCell ref="C91:F91"/>
    <mergeCell ref="I91:J91"/>
    <mergeCell ref="O91:Q91"/>
    <mergeCell ref="C92:F92"/>
    <mergeCell ref="I92:J92"/>
    <mergeCell ref="O92:Q92"/>
    <mergeCell ref="C89:F89"/>
    <mergeCell ref="I89:J89"/>
    <mergeCell ref="O89:Q89"/>
    <mergeCell ref="C90:F90"/>
    <mergeCell ref="I90:J90"/>
    <mergeCell ref="O90:Q90"/>
    <mergeCell ref="C87:F87"/>
    <mergeCell ref="I87:J87"/>
    <mergeCell ref="O87:Q87"/>
    <mergeCell ref="C88:F88"/>
    <mergeCell ref="I88:J88"/>
    <mergeCell ref="O88:Q88"/>
    <mergeCell ref="C85:F85"/>
    <mergeCell ref="I85:J85"/>
    <mergeCell ref="O85:Q85"/>
    <mergeCell ref="C86:F86"/>
    <mergeCell ref="I86:J86"/>
    <mergeCell ref="O86:Q86"/>
    <mergeCell ref="C83:F83"/>
    <mergeCell ref="I83:J83"/>
    <mergeCell ref="O83:Q83"/>
    <mergeCell ref="C84:F84"/>
    <mergeCell ref="I84:J84"/>
    <mergeCell ref="O84:Q84"/>
    <mergeCell ref="C81:F81"/>
    <mergeCell ref="I81:J81"/>
    <mergeCell ref="O81:Q81"/>
    <mergeCell ref="C82:F82"/>
    <mergeCell ref="I82:J82"/>
    <mergeCell ref="O82:Q82"/>
    <mergeCell ref="C79:F79"/>
    <mergeCell ref="I79:J79"/>
    <mergeCell ref="O79:Q79"/>
    <mergeCell ref="C80:F80"/>
    <mergeCell ref="I80:J80"/>
    <mergeCell ref="O80:Q80"/>
    <mergeCell ref="C77:F77"/>
    <mergeCell ref="I77:J77"/>
    <mergeCell ref="O77:Q77"/>
    <mergeCell ref="C78:F78"/>
    <mergeCell ref="I78:J78"/>
    <mergeCell ref="O78:Q78"/>
    <mergeCell ref="C75:F75"/>
    <mergeCell ref="I75:J75"/>
    <mergeCell ref="O75:Q75"/>
    <mergeCell ref="C76:F76"/>
    <mergeCell ref="I76:J76"/>
    <mergeCell ref="O76:Q76"/>
    <mergeCell ref="C73:F73"/>
    <mergeCell ref="I73:J73"/>
    <mergeCell ref="O73:Q73"/>
    <mergeCell ref="C74:F74"/>
    <mergeCell ref="I74:J74"/>
    <mergeCell ref="O74:Q74"/>
    <mergeCell ref="C71:F71"/>
    <mergeCell ref="I71:J71"/>
    <mergeCell ref="O71:Q71"/>
    <mergeCell ref="C72:F72"/>
    <mergeCell ref="I72:J72"/>
    <mergeCell ref="O72:Q72"/>
    <mergeCell ref="C69:F69"/>
    <mergeCell ref="I69:J69"/>
    <mergeCell ref="O69:Q69"/>
    <mergeCell ref="C70:F70"/>
    <mergeCell ref="I70:J70"/>
    <mergeCell ref="O70:Q70"/>
    <mergeCell ref="C67:F67"/>
    <mergeCell ref="I67:J67"/>
    <mergeCell ref="O67:Q67"/>
    <mergeCell ref="C68:F68"/>
    <mergeCell ref="I68:J68"/>
    <mergeCell ref="O68:Q68"/>
    <mergeCell ref="C65:F65"/>
    <mergeCell ref="I65:J65"/>
    <mergeCell ref="O65:Q65"/>
    <mergeCell ref="C66:F66"/>
    <mergeCell ref="I66:J66"/>
    <mergeCell ref="O66:Q66"/>
    <mergeCell ref="C63:F63"/>
    <mergeCell ref="I63:J63"/>
    <mergeCell ref="O63:Q63"/>
    <mergeCell ref="C64:F64"/>
    <mergeCell ref="I64:J64"/>
    <mergeCell ref="O64:Q64"/>
    <mergeCell ref="C61:F61"/>
    <mergeCell ref="I61:J61"/>
    <mergeCell ref="O61:Q61"/>
    <mergeCell ref="C62:F62"/>
    <mergeCell ref="I62:J62"/>
    <mergeCell ref="O62:Q62"/>
    <mergeCell ref="C59:F59"/>
    <mergeCell ref="I59:J59"/>
    <mergeCell ref="O59:Q59"/>
    <mergeCell ref="C60:F60"/>
    <mergeCell ref="I60:J60"/>
    <mergeCell ref="O60:Q60"/>
    <mergeCell ref="C57:F57"/>
    <mergeCell ref="I57:J57"/>
    <mergeCell ref="O57:Q57"/>
    <mergeCell ref="C58:F58"/>
    <mergeCell ref="I58:J58"/>
    <mergeCell ref="O58:Q58"/>
    <mergeCell ref="C55:F55"/>
    <mergeCell ref="I55:J55"/>
    <mergeCell ref="O55:Q55"/>
    <mergeCell ref="C56:F56"/>
    <mergeCell ref="I56:J56"/>
    <mergeCell ref="O56:Q56"/>
    <mergeCell ref="C53:F53"/>
    <mergeCell ref="I53:J53"/>
    <mergeCell ref="O53:Q53"/>
    <mergeCell ref="C54:F54"/>
    <mergeCell ref="I54:J54"/>
    <mergeCell ref="O54:Q54"/>
    <mergeCell ref="C51:F51"/>
    <mergeCell ref="I51:J51"/>
    <mergeCell ref="O51:Q51"/>
    <mergeCell ref="C52:F52"/>
    <mergeCell ref="I52:J52"/>
    <mergeCell ref="O52:Q52"/>
    <mergeCell ref="C49:F49"/>
    <mergeCell ref="I49:J49"/>
    <mergeCell ref="O49:Q49"/>
    <mergeCell ref="C50:F50"/>
    <mergeCell ref="I50:J50"/>
    <mergeCell ref="O50:Q50"/>
    <mergeCell ref="C47:F47"/>
    <mergeCell ref="I47:J47"/>
    <mergeCell ref="O47:Q47"/>
    <mergeCell ref="C48:F48"/>
    <mergeCell ref="I48:J48"/>
    <mergeCell ref="O48:Q48"/>
    <mergeCell ref="C45:F45"/>
    <mergeCell ref="I45:J45"/>
    <mergeCell ref="O45:Q45"/>
    <mergeCell ref="C46:F46"/>
    <mergeCell ref="I46:J46"/>
    <mergeCell ref="O46:Q46"/>
    <mergeCell ref="C43:F43"/>
    <mergeCell ref="I43:J43"/>
    <mergeCell ref="O43:Q43"/>
    <mergeCell ref="C44:F44"/>
    <mergeCell ref="I44:J44"/>
    <mergeCell ref="O44:Q44"/>
    <mergeCell ref="C41:F41"/>
    <mergeCell ref="I41:J41"/>
    <mergeCell ref="O41:Q41"/>
    <mergeCell ref="C42:F42"/>
    <mergeCell ref="I42:J42"/>
    <mergeCell ref="O42:Q42"/>
    <mergeCell ref="C39:F39"/>
    <mergeCell ref="I39:J39"/>
    <mergeCell ref="O39:Q39"/>
    <mergeCell ref="C40:F40"/>
    <mergeCell ref="I40:J40"/>
    <mergeCell ref="O40:Q40"/>
    <mergeCell ref="C37:F37"/>
    <mergeCell ref="I37:J37"/>
    <mergeCell ref="O37:Q37"/>
    <mergeCell ref="C38:F38"/>
    <mergeCell ref="I38:J38"/>
    <mergeCell ref="O38:Q38"/>
    <mergeCell ref="C35:F35"/>
    <mergeCell ref="I35:J35"/>
    <mergeCell ref="O35:Q35"/>
    <mergeCell ref="C36:F36"/>
    <mergeCell ref="I36:J36"/>
    <mergeCell ref="O36:Q36"/>
    <mergeCell ref="C33:F33"/>
    <mergeCell ref="I33:J33"/>
    <mergeCell ref="O33:Q33"/>
    <mergeCell ref="C34:F34"/>
    <mergeCell ref="I34:J34"/>
    <mergeCell ref="O34:Q34"/>
    <mergeCell ref="C31:F31"/>
    <mergeCell ref="I31:J31"/>
    <mergeCell ref="O31:Q31"/>
    <mergeCell ref="C32:F32"/>
    <mergeCell ref="I32:J32"/>
    <mergeCell ref="O32:Q32"/>
    <mergeCell ref="C29:F29"/>
    <mergeCell ref="I29:J29"/>
    <mergeCell ref="O29:Q29"/>
    <mergeCell ref="C30:F30"/>
    <mergeCell ref="I30:J30"/>
    <mergeCell ref="O30:Q30"/>
    <mergeCell ref="C27:F27"/>
    <mergeCell ref="I27:J27"/>
    <mergeCell ref="O27:Q27"/>
    <mergeCell ref="C28:F28"/>
    <mergeCell ref="I28:J28"/>
    <mergeCell ref="O28:Q28"/>
    <mergeCell ref="C25:F25"/>
    <mergeCell ref="I25:J25"/>
    <mergeCell ref="O25:Q25"/>
    <mergeCell ref="C26:F26"/>
    <mergeCell ref="I26:J26"/>
    <mergeCell ref="O26:Q26"/>
    <mergeCell ref="C23:F23"/>
    <mergeCell ref="I23:J23"/>
    <mergeCell ref="O23:Q23"/>
    <mergeCell ref="C24:F24"/>
    <mergeCell ref="I24:J24"/>
    <mergeCell ref="O24:Q24"/>
    <mergeCell ref="C21:F21"/>
    <mergeCell ref="I21:J21"/>
    <mergeCell ref="O21:Q21"/>
    <mergeCell ref="C22:F22"/>
    <mergeCell ref="I22:J22"/>
    <mergeCell ref="O22:Q22"/>
    <mergeCell ref="C19:F19"/>
    <mergeCell ref="I19:J19"/>
    <mergeCell ref="O19:Q19"/>
    <mergeCell ref="C20:F20"/>
    <mergeCell ref="I20:J20"/>
    <mergeCell ref="O20:Q20"/>
    <mergeCell ref="C17:F17"/>
    <mergeCell ref="I17:J17"/>
    <mergeCell ref="O17:Q17"/>
    <mergeCell ref="C18:F18"/>
    <mergeCell ref="I18:J18"/>
    <mergeCell ref="O18:Q18"/>
    <mergeCell ref="C15:F15"/>
    <mergeCell ref="I15:J15"/>
    <mergeCell ref="O15:Q15"/>
    <mergeCell ref="C16:F16"/>
    <mergeCell ref="I16:J16"/>
    <mergeCell ref="O16:Q16"/>
    <mergeCell ref="C13:F13"/>
    <mergeCell ref="I13:J13"/>
    <mergeCell ref="O13:Q13"/>
    <mergeCell ref="C14:F14"/>
    <mergeCell ref="I14:J14"/>
    <mergeCell ref="O14:Q14"/>
    <mergeCell ref="C11:F11"/>
    <mergeCell ref="I11:J11"/>
    <mergeCell ref="O11:Q11"/>
    <mergeCell ref="C12:F12"/>
    <mergeCell ref="I12:J12"/>
    <mergeCell ref="O12:Q12"/>
    <mergeCell ref="R8:R9"/>
    <mergeCell ref="S8:S9"/>
    <mergeCell ref="I9:J9"/>
    <mergeCell ref="O9:Q9"/>
    <mergeCell ref="C10:F10"/>
    <mergeCell ref="I10:J10"/>
    <mergeCell ref="O10:Q10"/>
    <mergeCell ref="B7:B9"/>
    <mergeCell ref="C7:F9"/>
    <mergeCell ref="G7:L7"/>
    <mergeCell ref="M7:S7"/>
    <mergeCell ref="T7:T9"/>
    <mergeCell ref="U7:U9"/>
    <mergeCell ref="G8:J8"/>
    <mergeCell ref="K8:K9"/>
    <mergeCell ref="L8:L9"/>
    <mergeCell ref="M8:Q8"/>
    <mergeCell ref="B2:U2"/>
    <mergeCell ref="B3:U3"/>
    <mergeCell ref="B5:C5"/>
    <mergeCell ref="D5:U5"/>
    <mergeCell ref="B6:I6"/>
    <mergeCell ref="J6:U6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31"/>
  </sheetPr>
  <dimension ref="B1:Q25"/>
  <sheetViews>
    <sheetView zoomScalePageLayoutView="0" workbookViewId="0" topLeftCell="A1">
      <selection activeCell="Q23" sqref="Q23"/>
    </sheetView>
  </sheetViews>
  <sheetFormatPr defaultColWidth="8.7109375" defaultRowHeight="15" customHeight="1"/>
  <cols>
    <col min="1" max="1" width="3.00390625" style="4" customWidth="1"/>
    <col min="2" max="2" width="10.7109375" style="4" customWidth="1"/>
    <col min="3" max="3" width="80.7109375" style="4" customWidth="1"/>
    <col min="4" max="5" width="8.7109375" style="4" hidden="1" customWidth="1"/>
    <col min="6" max="6" width="14.57421875" style="4" hidden="1" customWidth="1"/>
    <col min="7" max="7" width="2.28125" style="4" hidden="1" customWidth="1"/>
    <col min="8" max="8" width="7.7109375" style="4" hidden="1" customWidth="1"/>
    <col min="9" max="11" width="8.7109375" style="4" hidden="1" customWidth="1"/>
    <col min="12" max="12" width="8.28125" style="4" hidden="1" customWidth="1"/>
    <col min="13" max="13" width="7.8515625" style="4" hidden="1" customWidth="1"/>
    <col min="14" max="14" width="7.7109375" style="4" hidden="1" customWidth="1"/>
    <col min="15" max="15" width="45.7109375" style="4" customWidth="1"/>
    <col min="16" max="16" width="8.7109375" style="4" hidden="1" customWidth="1"/>
    <col min="17" max="17" width="24.7109375" style="4" customWidth="1"/>
    <col min="18" max="16384" width="8.7109375" style="4" customWidth="1"/>
  </cols>
  <sheetData>
    <row r="1" spans="2:16" ht="15" customHeight="1">
      <c r="B1" s="150"/>
      <c r="C1" s="150"/>
      <c r="D1" s="151"/>
      <c r="E1" s="151"/>
      <c r="F1" s="151"/>
      <c r="G1" s="151"/>
      <c r="H1" s="151"/>
      <c r="I1" s="151"/>
      <c r="J1" s="151"/>
      <c r="K1" s="151"/>
      <c r="L1" s="151"/>
      <c r="M1" s="150"/>
      <c r="N1" s="150"/>
      <c r="O1" s="150"/>
      <c r="P1" s="150"/>
    </row>
    <row r="2" spans="2:17" ht="24" customHeight="1">
      <c r="B2" s="421" t="s">
        <v>636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</row>
    <row r="3" spans="2:17" ht="42" customHeight="1">
      <c r="B3" s="518" t="s">
        <v>807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</row>
    <row r="4" spans="2:16" ht="8.25" customHeight="1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</row>
    <row r="5" spans="2:17" ht="15.75" customHeight="1">
      <c r="B5" s="323" t="s">
        <v>808</v>
      </c>
      <c r="C5" s="520" t="s">
        <v>1129</v>
      </c>
      <c r="D5" s="520"/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  <c r="Q5" s="520"/>
    </row>
    <row r="6" spans="2:17" ht="31.5" customHeight="1">
      <c r="B6" s="519" t="s">
        <v>810</v>
      </c>
      <c r="C6" s="519"/>
      <c r="D6" s="519"/>
      <c r="E6" s="519"/>
      <c r="F6" s="519"/>
      <c r="G6" s="519"/>
      <c r="H6" s="519" t="s">
        <v>810</v>
      </c>
      <c r="I6" s="519"/>
      <c r="J6" s="519"/>
      <c r="K6" s="519"/>
      <c r="L6" s="519"/>
      <c r="M6" s="519"/>
      <c r="N6" s="519"/>
      <c r="O6" s="519"/>
      <c r="P6" s="519"/>
      <c r="Q6" s="519"/>
    </row>
    <row r="7" spans="2:17" ht="14.25" customHeight="1">
      <c r="B7" s="521" t="s">
        <v>641</v>
      </c>
      <c r="C7" s="521" t="s">
        <v>642</v>
      </c>
      <c r="D7" s="521" t="s">
        <v>643</v>
      </c>
      <c r="E7" s="521"/>
      <c r="F7" s="521"/>
      <c r="G7" s="521"/>
      <c r="H7" s="521"/>
      <c r="I7" s="521"/>
      <c r="J7" s="521" t="s">
        <v>644</v>
      </c>
      <c r="K7" s="521"/>
      <c r="L7" s="521"/>
      <c r="M7" s="521"/>
      <c r="N7" s="521"/>
      <c r="O7" s="521"/>
      <c r="P7" s="521" t="s">
        <v>645</v>
      </c>
      <c r="Q7" s="521" t="s">
        <v>10</v>
      </c>
    </row>
    <row r="8" spans="2:17" ht="15" customHeight="1">
      <c r="B8" s="521"/>
      <c r="C8" s="521"/>
      <c r="D8" s="521" t="s">
        <v>646</v>
      </c>
      <c r="E8" s="521"/>
      <c r="F8" s="521"/>
      <c r="G8" s="522" t="s">
        <v>811</v>
      </c>
      <c r="H8" s="522"/>
      <c r="I8" s="521" t="s">
        <v>648</v>
      </c>
      <c r="J8" s="521" t="s">
        <v>649</v>
      </c>
      <c r="K8" s="521"/>
      <c r="L8" s="521"/>
      <c r="M8" s="521" t="s">
        <v>650</v>
      </c>
      <c r="N8" s="521"/>
      <c r="O8" s="521" t="s">
        <v>651</v>
      </c>
      <c r="P8" s="521"/>
      <c r="Q8" s="521"/>
    </row>
    <row r="9" spans="2:17" ht="21" customHeight="1">
      <c r="B9" s="521"/>
      <c r="C9" s="521"/>
      <c r="D9" s="285" t="s">
        <v>812</v>
      </c>
      <c r="E9" s="285" t="s">
        <v>813</v>
      </c>
      <c r="F9" s="285" t="s">
        <v>814</v>
      </c>
      <c r="G9" s="522"/>
      <c r="H9" s="522"/>
      <c r="I9" s="521"/>
      <c r="J9" s="285" t="s">
        <v>815</v>
      </c>
      <c r="K9" s="285" t="s">
        <v>816</v>
      </c>
      <c r="L9" s="285" t="s">
        <v>817</v>
      </c>
      <c r="M9" s="521"/>
      <c r="N9" s="521"/>
      <c r="O9" s="521"/>
      <c r="P9" s="521"/>
      <c r="Q9" s="521"/>
    </row>
    <row r="10" spans="2:17" ht="18" customHeight="1">
      <c r="B10" s="286" t="s">
        <v>906</v>
      </c>
      <c r="C10" s="324" t="s">
        <v>907</v>
      </c>
      <c r="D10" s="287"/>
      <c r="E10" s="287"/>
      <c r="F10" s="287"/>
      <c r="G10" s="524"/>
      <c r="H10" s="524"/>
      <c r="I10" s="287"/>
      <c r="J10" s="287"/>
      <c r="K10" s="287"/>
      <c r="L10" s="288"/>
      <c r="M10" s="524"/>
      <c r="N10" s="524"/>
      <c r="O10" s="287"/>
      <c r="P10" s="287"/>
      <c r="Q10" s="289"/>
    </row>
    <row r="11" spans="2:17" ht="12" customHeight="1">
      <c r="B11" s="290" t="s">
        <v>908</v>
      </c>
      <c r="C11" s="325" t="s">
        <v>653</v>
      </c>
      <c r="D11" s="264">
        <v>10010000</v>
      </c>
      <c r="E11" s="264">
        <v>0</v>
      </c>
      <c r="F11" s="264">
        <v>0</v>
      </c>
      <c r="G11" s="507">
        <v>0</v>
      </c>
      <c r="H11" s="507"/>
      <c r="I11" s="264">
        <f>SUM(D11:H11)</f>
        <v>10010000</v>
      </c>
      <c r="J11" s="264">
        <v>0</v>
      </c>
      <c r="K11" s="264">
        <v>0</v>
      </c>
      <c r="L11" s="264">
        <v>0</v>
      </c>
      <c r="M11" s="507">
        <v>0</v>
      </c>
      <c r="N11" s="507"/>
      <c r="O11" s="264">
        <v>0</v>
      </c>
      <c r="P11" s="264">
        <v>10010000</v>
      </c>
      <c r="Q11" s="292">
        <f>O11</f>
        <v>0</v>
      </c>
    </row>
    <row r="12" spans="2:17" ht="12" customHeight="1">
      <c r="B12" s="293" t="s">
        <v>885</v>
      </c>
      <c r="C12" s="326" t="s">
        <v>822</v>
      </c>
      <c r="D12" s="268">
        <v>0</v>
      </c>
      <c r="E12" s="268">
        <v>0</v>
      </c>
      <c r="F12" s="268">
        <v>0</v>
      </c>
      <c r="G12" s="509">
        <v>0</v>
      </c>
      <c r="H12" s="509"/>
      <c r="I12" s="268">
        <v>0</v>
      </c>
      <c r="J12" s="268">
        <v>0</v>
      </c>
      <c r="K12" s="268">
        <v>0</v>
      </c>
      <c r="L12" s="268">
        <f aca="true" t="shared" si="0" ref="L12:L22">SUM(J12:K12)</f>
        <v>0</v>
      </c>
      <c r="M12" s="509">
        <v>59387.75</v>
      </c>
      <c r="N12" s="509"/>
      <c r="O12" s="268">
        <f aca="true" t="shared" si="1" ref="O12:O17">M12</f>
        <v>59387.75</v>
      </c>
      <c r="P12" s="268">
        <v>-59387.75</v>
      </c>
      <c r="Q12" s="294">
        <f>O12-'Memória de Cálculo'!E24</f>
        <v>0</v>
      </c>
    </row>
    <row r="13" spans="2:17" ht="12" customHeight="1">
      <c r="B13" s="293" t="s">
        <v>879</v>
      </c>
      <c r="C13" s="326" t="s">
        <v>824</v>
      </c>
      <c r="D13" s="268">
        <v>0</v>
      </c>
      <c r="E13" s="268">
        <v>0</v>
      </c>
      <c r="F13" s="268">
        <v>0</v>
      </c>
      <c r="G13" s="509">
        <v>0</v>
      </c>
      <c r="H13" s="509"/>
      <c r="I13" s="268">
        <v>0</v>
      </c>
      <c r="J13" s="268">
        <v>0</v>
      </c>
      <c r="K13" s="268">
        <v>0</v>
      </c>
      <c r="L13" s="268">
        <f t="shared" si="0"/>
        <v>0</v>
      </c>
      <c r="M13" s="509">
        <v>118339.81</v>
      </c>
      <c r="N13" s="509"/>
      <c r="O13" s="268">
        <f t="shared" si="1"/>
        <v>118339.81</v>
      </c>
      <c r="P13" s="268">
        <v>-118339.81</v>
      </c>
      <c r="Q13" s="294">
        <f>O13-'Memória de Cálculo'!E40</f>
        <v>0</v>
      </c>
    </row>
    <row r="14" spans="2:17" ht="12" customHeight="1">
      <c r="B14" s="293" t="s">
        <v>827</v>
      </c>
      <c r="C14" s="326" t="s">
        <v>826</v>
      </c>
      <c r="D14" s="268">
        <v>0</v>
      </c>
      <c r="E14" s="268">
        <v>0</v>
      </c>
      <c r="F14" s="268">
        <v>0</v>
      </c>
      <c r="G14" s="509">
        <v>0</v>
      </c>
      <c r="H14" s="509"/>
      <c r="I14" s="268">
        <v>0</v>
      </c>
      <c r="J14" s="268">
        <v>0</v>
      </c>
      <c r="K14" s="268">
        <v>0</v>
      </c>
      <c r="L14" s="268">
        <f t="shared" si="0"/>
        <v>0</v>
      </c>
      <c r="M14" s="509">
        <v>262179.59</v>
      </c>
      <c r="N14" s="509"/>
      <c r="O14" s="268">
        <f t="shared" si="1"/>
        <v>262179.59</v>
      </c>
      <c r="P14" s="268">
        <v>-262179.59</v>
      </c>
      <c r="Q14" s="294">
        <f>O14-'Memória de Cálculo'!E56</f>
        <v>0</v>
      </c>
    </row>
    <row r="15" spans="2:17" ht="12" customHeight="1">
      <c r="B15" s="293" t="s">
        <v>904</v>
      </c>
      <c r="C15" s="326" t="s">
        <v>829</v>
      </c>
      <c r="D15" s="268">
        <v>0</v>
      </c>
      <c r="E15" s="268">
        <v>0</v>
      </c>
      <c r="F15" s="268">
        <v>0</v>
      </c>
      <c r="G15" s="509">
        <v>0</v>
      </c>
      <c r="H15" s="509"/>
      <c r="I15" s="268">
        <v>0</v>
      </c>
      <c r="J15" s="268">
        <v>0</v>
      </c>
      <c r="K15" s="268">
        <v>0</v>
      </c>
      <c r="L15" s="268">
        <f t="shared" si="0"/>
        <v>0</v>
      </c>
      <c r="M15" s="509">
        <v>6653.51</v>
      </c>
      <c r="N15" s="509"/>
      <c r="O15" s="268">
        <f t="shared" si="1"/>
        <v>6653.51</v>
      </c>
      <c r="P15" s="268">
        <v>-6653.51</v>
      </c>
      <c r="Q15" s="294">
        <f>O15-'Memória de Cálculo'!E72</f>
        <v>0</v>
      </c>
    </row>
    <row r="16" spans="2:17" ht="12" customHeight="1">
      <c r="B16" s="293" t="s">
        <v>886</v>
      </c>
      <c r="C16" s="326" t="s">
        <v>833</v>
      </c>
      <c r="D16" s="268">
        <v>0</v>
      </c>
      <c r="E16" s="268">
        <v>0</v>
      </c>
      <c r="F16" s="268">
        <v>0</v>
      </c>
      <c r="G16" s="509">
        <v>0</v>
      </c>
      <c r="H16" s="509"/>
      <c r="I16" s="268">
        <v>0</v>
      </c>
      <c r="J16" s="268">
        <v>0</v>
      </c>
      <c r="K16" s="268">
        <v>0</v>
      </c>
      <c r="L16" s="268">
        <f t="shared" si="0"/>
        <v>0</v>
      </c>
      <c r="M16" s="509">
        <v>95325.93</v>
      </c>
      <c r="N16" s="509"/>
      <c r="O16" s="268">
        <f t="shared" si="1"/>
        <v>95325.93</v>
      </c>
      <c r="P16" s="268">
        <v>-95325.93</v>
      </c>
      <c r="Q16" s="294">
        <f>O16-'Memória de Cálculo'!E88</f>
        <v>0</v>
      </c>
    </row>
    <row r="17" spans="2:17" ht="12" customHeight="1">
      <c r="B17" s="295" t="s">
        <v>836</v>
      </c>
      <c r="C17" s="327" t="s">
        <v>835</v>
      </c>
      <c r="D17" s="260">
        <v>0</v>
      </c>
      <c r="E17" s="260">
        <v>0</v>
      </c>
      <c r="F17" s="260">
        <v>0</v>
      </c>
      <c r="G17" s="505">
        <v>0</v>
      </c>
      <c r="H17" s="505"/>
      <c r="I17" s="260">
        <v>0</v>
      </c>
      <c r="J17" s="260">
        <v>0</v>
      </c>
      <c r="K17" s="260">
        <v>0</v>
      </c>
      <c r="L17" s="260">
        <f t="shared" si="0"/>
        <v>0</v>
      </c>
      <c r="M17" s="505">
        <v>85855.45</v>
      </c>
      <c r="N17" s="505"/>
      <c r="O17" s="260">
        <f t="shared" si="1"/>
        <v>85855.45</v>
      </c>
      <c r="P17" s="260">
        <v>-85855.45</v>
      </c>
      <c r="Q17" s="296">
        <f>O17-'Memória de Cálculo'!E104</f>
        <v>0</v>
      </c>
    </row>
    <row r="18" spans="2:17" ht="12" customHeight="1">
      <c r="B18" s="293" t="s">
        <v>887</v>
      </c>
      <c r="C18" s="326" t="s">
        <v>838</v>
      </c>
      <c r="D18" s="268">
        <v>0</v>
      </c>
      <c r="E18" s="268">
        <v>0</v>
      </c>
      <c r="F18" s="268">
        <v>0</v>
      </c>
      <c r="G18" s="509">
        <v>0</v>
      </c>
      <c r="H18" s="509"/>
      <c r="I18" s="268">
        <v>0</v>
      </c>
      <c r="J18" s="268">
        <v>-419.34</v>
      </c>
      <c r="K18" s="268">
        <v>0</v>
      </c>
      <c r="L18" s="268">
        <f t="shared" si="0"/>
        <v>-419.34</v>
      </c>
      <c r="M18" s="509">
        <v>23571.52</v>
      </c>
      <c r="N18" s="509"/>
      <c r="O18" s="268">
        <v>23152.18</v>
      </c>
      <c r="P18" s="268">
        <v>-23152.18</v>
      </c>
      <c r="Q18" s="294">
        <f>O18-'Memória de Cálculo'!E120</f>
        <v>0</v>
      </c>
    </row>
    <row r="19" spans="2:17" ht="12" customHeight="1">
      <c r="B19" s="328" t="s">
        <v>890</v>
      </c>
      <c r="C19" s="325" t="s">
        <v>844</v>
      </c>
      <c r="D19" s="264">
        <v>0</v>
      </c>
      <c r="E19" s="264">
        <v>0</v>
      </c>
      <c r="F19" s="264">
        <v>0</v>
      </c>
      <c r="G19" s="507">
        <v>0</v>
      </c>
      <c r="H19" s="507"/>
      <c r="I19" s="264">
        <v>0</v>
      </c>
      <c r="J19" s="264">
        <v>0</v>
      </c>
      <c r="K19" s="264">
        <v>0</v>
      </c>
      <c r="L19" s="264">
        <f t="shared" si="0"/>
        <v>0</v>
      </c>
      <c r="M19" s="507">
        <v>24184.54</v>
      </c>
      <c r="N19" s="507"/>
      <c r="O19" s="264">
        <f>M19</f>
        <v>24184.54</v>
      </c>
      <c r="P19" s="264">
        <v>-24184.54</v>
      </c>
      <c r="Q19" s="292">
        <f>O19-'Memória de Cálculo'!E144</f>
        <v>0</v>
      </c>
    </row>
    <row r="20" spans="2:17" ht="12" customHeight="1">
      <c r="B20" s="328" t="s">
        <v>891</v>
      </c>
      <c r="C20" s="325" t="s">
        <v>848</v>
      </c>
      <c r="D20" s="264">
        <v>0</v>
      </c>
      <c r="E20" s="264">
        <v>0</v>
      </c>
      <c r="F20" s="264">
        <v>0</v>
      </c>
      <c r="G20" s="507">
        <v>0</v>
      </c>
      <c r="H20" s="507"/>
      <c r="I20" s="264">
        <v>0</v>
      </c>
      <c r="J20" s="264">
        <v>0</v>
      </c>
      <c r="K20" s="264">
        <v>0</v>
      </c>
      <c r="L20" s="264">
        <f t="shared" si="0"/>
        <v>0</v>
      </c>
      <c r="M20" s="507">
        <v>5052.44</v>
      </c>
      <c r="N20" s="507"/>
      <c r="O20" s="264">
        <f>M20</f>
        <v>5052.44</v>
      </c>
      <c r="P20" s="264">
        <v>-5052.44</v>
      </c>
      <c r="Q20" s="292">
        <f>O20-'Memória de Cálculo'!E160</f>
        <v>0</v>
      </c>
    </row>
    <row r="21" spans="2:17" ht="12" customHeight="1">
      <c r="B21" s="329" t="s">
        <v>849</v>
      </c>
      <c r="C21" s="330" t="s">
        <v>850</v>
      </c>
      <c r="D21" s="298">
        <v>0</v>
      </c>
      <c r="E21" s="298">
        <v>0</v>
      </c>
      <c r="F21" s="298">
        <v>0</v>
      </c>
      <c r="G21" s="529">
        <v>0</v>
      </c>
      <c r="H21" s="529"/>
      <c r="I21" s="298">
        <v>0</v>
      </c>
      <c r="J21" s="298">
        <v>0</v>
      </c>
      <c r="K21" s="298">
        <v>0</v>
      </c>
      <c r="L21" s="298">
        <f t="shared" si="0"/>
        <v>0</v>
      </c>
      <c r="M21" s="529">
        <v>4779.14</v>
      </c>
      <c r="N21" s="529"/>
      <c r="O21" s="298">
        <f>M21</f>
        <v>4779.14</v>
      </c>
      <c r="P21" s="298">
        <v>-4779.14</v>
      </c>
      <c r="Q21" s="299">
        <f>O21-'Memória de Cálculo'!E176</f>
        <v>0</v>
      </c>
    </row>
    <row r="22" spans="2:17" ht="12" customHeight="1">
      <c r="B22" s="328" t="s">
        <v>892</v>
      </c>
      <c r="C22" s="325" t="s">
        <v>852</v>
      </c>
      <c r="D22" s="264">
        <v>0</v>
      </c>
      <c r="E22" s="264">
        <v>0</v>
      </c>
      <c r="F22" s="264">
        <v>0</v>
      </c>
      <c r="G22" s="507">
        <v>0</v>
      </c>
      <c r="H22" s="507"/>
      <c r="I22" s="264">
        <v>0</v>
      </c>
      <c r="J22" s="264">
        <v>0</v>
      </c>
      <c r="K22" s="264">
        <v>0</v>
      </c>
      <c r="L22" s="264">
        <f t="shared" si="0"/>
        <v>0</v>
      </c>
      <c r="M22" s="507">
        <v>1142.21</v>
      </c>
      <c r="N22" s="507"/>
      <c r="O22" s="264">
        <v>1142.21</v>
      </c>
      <c r="P22" s="264">
        <v>-1142.21</v>
      </c>
      <c r="Q22" s="292">
        <f>O22-'Memória de Cálculo'!E192</f>
        <v>0</v>
      </c>
    </row>
    <row r="23" spans="2:17" ht="15" customHeight="1">
      <c r="B23" s="331"/>
      <c r="C23" s="332" t="s">
        <v>855</v>
      </c>
      <c r="D23" s="272">
        <f>SUM(D11:D22)</f>
        <v>10010000</v>
      </c>
      <c r="E23" s="272">
        <f>SUM(E11:E22)</f>
        <v>0</v>
      </c>
      <c r="F23" s="272">
        <f>SUM(F11:F22)</f>
        <v>0</v>
      </c>
      <c r="G23" s="511">
        <f>SUM(G11:H22)</f>
        <v>0</v>
      </c>
      <c r="H23" s="511"/>
      <c r="I23" s="272">
        <f>SUM(I11:I22)</f>
        <v>10010000</v>
      </c>
      <c r="J23" s="272">
        <f>SUM(J11:J22)</f>
        <v>-419.34</v>
      </c>
      <c r="K23" s="272">
        <f>SUM(K11:K22)</f>
        <v>0</v>
      </c>
      <c r="L23" s="272">
        <f>SUM(L11:L22)</f>
        <v>-419.34</v>
      </c>
      <c r="M23" s="511">
        <f>SUM(M11:N22)</f>
        <v>686471.89</v>
      </c>
      <c r="N23" s="511"/>
      <c r="O23" s="272">
        <f>SUM(O11:O22)</f>
        <v>686052.55</v>
      </c>
      <c r="P23" s="272">
        <f>SUM(P11:P22)</f>
        <v>9323947.450000001</v>
      </c>
      <c r="Q23" s="302">
        <f>SUM(Q11:Q22)</f>
        <v>0</v>
      </c>
    </row>
    <row r="24" spans="2:15" ht="15" customHeight="1">
      <c r="B24" s="303"/>
      <c r="O24" s="147"/>
    </row>
    <row r="25" ht="15" customHeight="1">
      <c r="O25" s="147"/>
    </row>
  </sheetData>
  <sheetProtection password="DD4C" sheet="1" objects="1" scenarios="1" selectLockedCells="1" selectUnlockedCells="1"/>
  <mergeCells count="45">
    <mergeCell ref="G22:H22"/>
    <mergeCell ref="M22:N22"/>
    <mergeCell ref="G23:H23"/>
    <mergeCell ref="M23:N23"/>
    <mergeCell ref="G19:H19"/>
    <mergeCell ref="M19:N19"/>
    <mergeCell ref="G20:H20"/>
    <mergeCell ref="M20:N20"/>
    <mergeCell ref="G21:H21"/>
    <mergeCell ref="M21:N21"/>
    <mergeCell ref="G16:H16"/>
    <mergeCell ref="M16:N16"/>
    <mergeCell ref="G17:H17"/>
    <mergeCell ref="M17:N17"/>
    <mergeCell ref="G18:H18"/>
    <mergeCell ref="M18:N18"/>
    <mergeCell ref="G13:H13"/>
    <mergeCell ref="M13:N13"/>
    <mergeCell ref="G14:H14"/>
    <mergeCell ref="M14:N14"/>
    <mergeCell ref="G15:H15"/>
    <mergeCell ref="M15:N15"/>
    <mergeCell ref="G10:H10"/>
    <mergeCell ref="M10:N10"/>
    <mergeCell ref="G11:H11"/>
    <mergeCell ref="M11:N11"/>
    <mergeCell ref="G12:H12"/>
    <mergeCell ref="M12:N12"/>
    <mergeCell ref="Q7:Q9"/>
    <mergeCell ref="D8:F8"/>
    <mergeCell ref="G8:H9"/>
    <mergeCell ref="I8:I9"/>
    <mergeCell ref="J8:L8"/>
    <mergeCell ref="M8:N9"/>
    <mergeCell ref="O8:O9"/>
    <mergeCell ref="B2:Q2"/>
    <mergeCell ref="B3:Q3"/>
    <mergeCell ref="C5:Q5"/>
    <mergeCell ref="B6:G6"/>
    <mergeCell ref="H6:Q6"/>
    <mergeCell ref="B7:B9"/>
    <mergeCell ref="C7:C9"/>
    <mergeCell ref="D7:I7"/>
    <mergeCell ref="J7:O7"/>
    <mergeCell ref="P7:P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&amp;C&amp;"Arial,Normal"&amp;10Página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B2:U142"/>
  <sheetViews>
    <sheetView zoomScalePageLayoutView="0" workbookViewId="0" topLeftCell="A1">
      <selection activeCell="U142" sqref="U142"/>
    </sheetView>
  </sheetViews>
  <sheetFormatPr defaultColWidth="9.140625" defaultRowHeight="15"/>
  <cols>
    <col min="1" max="1" width="2.7109375" style="4" customWidth="1"/>
    <col min="2" max="2" width="12.7109375" style="4" customWidth="1"/>
    <col min="3" max="5" width="9.140625" style="4" customWidth="1"/>
    <col min="6" max="6" width="36.7109375" style="4" customWidth="1"/>
    <col min="7" max="7" width="10.7109375" style="4" hidden="1" customWidth="1"/>
    <col min="8" max="18" width="9.00390625" style="4" hidden="1" customWidth="1"/>
    <col min="19" max="19" width="52.7109375" style="4" customWidth="1"/>
    <col min="20" max="20" width="9.00390625" style="4" hidden="1" customWidth="1"/>
    <col min="21" max="21" width="21.7109375" style="4" customWidth="1"/>
    <col min="22" max="16384" width="9.140625" style="4" customWidth="1"/>
  </cols>
  <sheetData>
    <row r="2" spans="2:21" ht="24" customHeight="1">
      <c r="B2" s="482" t="s">
        <v>636</v>
      </c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</row>
    <row r="3" spans="2:21" ht="42" customHeight="1">
      <c r="B3" s="494" t="s">
        <v>942</v>
      </c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</row>
    <row r="4" spans="2:20" ht="9" customHeight="1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</row>
    <row r="5" spans="2:21" ht="15.75" customHeight="1">
      <c r="B5" s="495" t="s">
        <v>808</v>
      </c>
      <c r="C5" s="495"/>
      <c r="D5" s="544" t="s">
        <v>1132</v>
      </c>
      <c r="E5" s="544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4"/>
      <c r="Q5" s="544"/>
      <c r="R5" s="544"/>
      <c r="S5" s="544"/>
      <c r="T5" s="544"/>
      <c r="U5" s="544"/>
    </row>
    <row r="6" spans="2:21" ht="15.75" customHeight="1">
      <c r="B6" s="495" t="s">
        <v>639</v>
      </c>
      <c r="C6" s="495"/>
      <c r="D6" s="495"/>
      <c r="E6" s="495"/>
      <c r="F6" s="495"/>
      <c r="G6" s="495"/>
      <c r="H6" s="495"/>
      <c r="I6" s="495"/>
      <c r="J6" s="495" t="s">
        <v>640</v>
      </c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</row>
    <row r="7" spans="2:21" ht="15" customHeight="1">
      <c r="B7" s="533" t="s">
        <v>641</v>
      </c>
      <c r="C7" s="533" t="s">
        <v>642</v>
      </c>
      <c r="D7" s="533"/>
      <c r="E7" s="533"/>
      <c r="F7" s="533"/>
      <c r="G7" s="498" t="s">
        <v>643</v>
      </c>
      <c r="H7" s="498"/>
      <c r="I7" s="498"/>
      <c r="J7" s="498"/>
      <c r="K7" s="498"/>
      <c r="L7" s="498"/>
      <c r="M7" s="498" t="s">
        <v>644</v>
      </c>
      <c r="N7" s="498"/>
      <c r="O7" s="498"/>
      <c r="P7" s="498"/>
      <c r="Q7" s="498"/>
      <c r="R7" s="498"/>
      <c r="S7" s="498"/>
      <c r="T7" s="533" t="s">
        <v>645</v>
      </c>
      <c r="U7" s="535" t="s">
        <v>944</v>
      </c>
    </row>
    <row r="8" spans="2:21" ht="15" customHeight="1">
      <c r="B8" s="533"/>
      <c r="C8" s="533"/>
      <c r="D8" s="533"/>
      <c r="E8" s="533"/>
      <c r="F8" s="533"/>
      <c r="G8" s="498" t="s">
        <v>646</v>
      </c>
      <c r="H8" s="498"/>
      <c r="I8" s="498"/>
      <c r="J8" s="498"/>
      <c r="K8" s="538" t="s">
        <v>945</v>
      </c>
      <c r="L8" s="533" t="s">
        <v>648</v>
      </c>
      <c r="M8" s="498" t="s">
        <v>649</v>
      </c>
      <c r="N8" s="498"/>
      <c r="O8" s="498"/>
      <c r="P8" s="498"/>
      <c r="Q8" s="498"/>
      <c r="R8" s="533" t="s">
        <v>650</v>
      </c>
      <c r="S8" s="533" t="s">
        <v>651</v>
      </c>
      <c r="T8" s="533"/>
      <c r="U8" s="535"/>
    </row>
    <row r="9" spans="2:21" ht="24" customHeight="1">
      <c r="B9" s="533"/>
      <c r="C9" s="533"/>
      <c r="D9" s="533"/>
      <c r="E9" s="533"/>
      <c r="F9" s="533"/>
      <c r="G9" s="304" t="s">
        <v>812</v>
      </c>
      <c r="H9" s="304" t="s">
        <v>813</v>
      </c>
      <c r="I9" s="533" t="s">
        <v>814</v>
      </c>
      <c r="J9" s="533"/>
      <c r="K9" s="538"/>
      <c r="L9" s="533"/>
      <c r="M9" s="304" t="s">
        <v>815</v>
      </c>
      <c r="N9" s="304" t="s">
        <v>816</v>
      </c>
      <c r="O9" s="533" t="s">
        <v>817</v>
      </c>
      <c r="P9" s="533"/>
      <c r="Q9" s="533"/>
      <c r="R9" s="533"/>
      <c r="S9" s="533"/>
      <c r="T9" s="533"/>
      <c r="U9" s="535"/>
    </row>
    <row r="10" spans="2:21" ht="15" customHeight="1">
      <c r="B10" s="255" t="s">
        <v>946</v>
      </c>
      <c r="C10" s="502" t="s">
        <v>652</v>
      </c>
      <c r="D10" s="502"/>
      <c r="E10" s="502"/>
      <c r="F10" s="502"/>
      <c r="G10" s="256">
        <v>150471000</v>
      </c>
      <c r="H10" s="256">
        <v>0</v>
      </c>
      <c r="I10" s="503">
        <v>0</v>
      </c>
      <c r="J10" s="503"/>
      <c r="K10" s="256">
        <v>0</v>
      </c>
      <c r="L10" s="256">
        <v>150471000</v>
      </c>
      <c r="M10" s="256">
        <v>-265114.82</v>
      </c>
      <c r="N10" s="256">
        <v>-3096061.62</v>
      </c>
      <c r="O10" s="503">
        <v>-3361176.44</v>
      </c>
      <c r="P10" s="503"/>
      <c r="Q10" s="503"/>
      <c r="R10" s="256">
        <v>7413504.19</v>
      </c>
      <c r="S10" s="256">
        <v>4052327.75</v>
      </c>
      <c r="T10" s="256">
        <v>146418672.25</v>
      </c>
      <c r="U10" s="305"/>
    </row>
    <row r="11" spans="2:21" ht="15" customHeight="1">
      <c r="B11" s="259" t="s">
        <v>947</v>
      </c>
      <c r="C11" s="504" t="s">
        <v>653</v>
      </c>
      <c r="D11" s="504"/>
      <c r="E11" s="504"/>
      <c r="F11" s="504"/>
      <c r="G11" s="260">
        <v>134207000</v>
      </c>
      <c r="H11" s="260">
        <v>0</v>
      </c>
      <c r="I11" s="505">
        <v>0</v>
      </c>
      <c r="J11" s="505"/>
      <c r="K11" s="260">
        <v>0</v>
      </c>
      <c r="L11" s="260">
        <v>134207000</v>
      </c>
      <c r="M11" s="260">
        <v>-241761.3</v>
      </c>
      <c r="N11" s="260">
        <v>0</v>
      </c>
      <c r="O11" s="505">
        <v>-241761.3</v>
      </c>
      <c r="P11" s="505"/>
      <c r="Q11" s="505"/>
      <c r="R11" s="260">
        <v>6248866.84</v>
      </c>
      <c r="S11" s="260">
        <v>6007105.54</v>
      </c>
      <c r="T11" s="260">
        <v>128199894.46</v>
      </c>
      <c r="U11" s="262">
        <f>S11-S13-S33-S40-S43-S45-S48</f>
        <v>0</v>
      </c>
    </row>
    <row r="12" spans="2:21" ht="15" customHeight="1">
      <c r="B12" s="263" t="s">
        <v>948</v>
      </c>
      <c r="C12" s="506" t="s">
        <v>654</v>
      </c>
      <c r="D12" s="506"/>
      <c r="E12" s="506"/>
      <c r="F12" s="506"/>
      <c r="G12" s="264">
        <v>0</v>
      </c>
      <c r="H12" s="264">
        <v>0</v>
      </c>
      <c r="I12" s="507">
        <v>0</v>
      </c>
      <c r="J12" s="507"/>
      <c r="K12" s="264">
        <v>0</v>
      </c>
      <c r="L12" s="264">
        <v>0</v>
      </c>
      <c r="M12" s="264">
        <v>-241761.3</v>
      </c>
      <c r="N12" s="264">
        <v>0</v>
      </c>
      <c r="O12" s="507">
        <v>-241761.3</v>
      </c>
      <c r="P12" s="507"/>
      <c r="Q12" s="507"/>
      <c r="R12" s="264">
        <v>5725344.04</v>
      </c>
      <c r="S12" s="264">
        <v>5483582.74</v>
      </c>
      <c r="T12" s="264">
        <v>-5483582.74</v>
      </c>
      <c r="U12" s="279"/>
    </row>
    <row r="13" spans="2:21" ht="15" customHeight="1">
      <c r="B13" s="259" t="s">
        <v>949</v>
      </c>
      <c r="C13" s="504" t="s">
        <v>655</v>
      </c>
      <c r="D13" s="504"/>
      <c r="E13" s="504"/>
      <c r="F13" s="504"/>
      <c r="G13" s="260">
        <v>0</v>
      </c>
      <c r="H13" s="260">
        <v>0</v>
      </c>
      <c r="I13" s="505">
        <v>0</v>
      </c>
      <c r="J13" s="505"/>
      <c r="K13" s="260">
        <v>0</v>
      </c>
      <c r="L13" s="260">
        <v>0</v>
      </c>
      <c r="M13" s="260">
        <v>-97694.03</v>
      </c>
      <c r="N13" s="260">
        <v>0</v>
      </c>
      <c r="O13" s="505">
        <v>-97694.03</v>
      </c>
      <c r="P13" s="505"/>
      <c r="Q13" s="505"/>
      <c r="R13" s="260">
        <v>4178583.2</v>
      </c>
      <c r="S13" s="260">
        <v>4080889.17</v>
      </c>
      <c r="T13" s="260">
        <v>-4080889.17</v>
      </c>
      <c r="U13" s="262">
        <f>S13-S14-S15-S16-S17-S18-S19-S20-S21-S22-S23-S24-S25-S26-S27-S28-S29-S30-S31-S32</f>
        <v>-1.6007106751203537E-10</v>
      </c>
    </row>
    <row r="14" spans="2:21" ht="15" customHeight="1">
      <c r="B14" s="267" t="s">
        <v>950</v>
      </c>
      <c r="C14" s="508" t="s">
        <v>656</v>
      </c>
      <c r="D14" s="508"/>
      <c r="E14" s="508"/>
      <c r="F14" s="508"/>
      <c r="G14" s="268">
        <v>0</v>
      </c>
      <c r="H14" s="268">
        <v>0</v>
      </c>
      <c r="I14" s="509">
        <v>0</v>
      </c>
      <c r="J14" s="509"/>
      <c r="K14" s="268">
        <v>0</v>
      </c>
      <c r="L14" s="268">
        <v>0</v>
      </c>
      <c r="M14" s="268">
        <v>0</v>
      </c>
      <c r="N14" s="268">
        <v>0</v>
      </c>
      <c r="O14" s="509">
        <v>0</v>
      </c>
      <c r="P14" s="509"/>
      <c r="Q14" s="509"/>
      <c r="R14" s="268">
        <v>379703.07</v>
      </c>
      <c r="S14" s="268">
        <v>379703.07</v>
      </c>
      <c r="T14" s="268">
        <v>-379703.07</v>
      </c>
      <c r="U14" s="270">
        <f>S14-'Memória de Cálculo'!E221-'Memória de Cálculo'!E222</f>
        <v>0</v>
      </c>
    </row>
    <row r="15" spans="2:21" ht="15" customHeight="1">
      <c r="B15" s="267" t="s">
        <v>951</v>
      </c>
      <c r="C15" s="508" t="s">
        <v>657</v>
      </c>
      <c r="D15" s="508"/>
      <c r="E15" s="508"/>
      <c r="F15" s="508"/>
      <c r="G15" s="268">
        <v>0</v>
      </c>
      <c r="H15" s="268">
        <v>0</v>
      </c>
      <c r="I15" s="509">
        <v>0</v>
      </c>
      <c r="J15" s="509"/>
      <c r="K15" s="268">
        <v>0</v>
      </c>
      <c r="L15" s="268">
        <v>0</v>
      </c>
      <c r="M15" s="268">
        <v>0</v>
      </c>
      <c r="N15" s="268">
        <v>0</v>
      </c>
      <c r="O15" s="509">
        <v>0</v>
      </c>
      <c r="P15" s="509"/>
      <c r="Q15" s="509"/>
      <c r="R15" s="268">
        <v>37109.47</v>
      </c>
      <c r="S15" s="268">
        <v>37109.47</v>
      </c>
      <c r="T15" s="268">
        <v>-37109.47</v>
      </c>
      <c r="U15" s="270">
        <f>S15-'Memória de Cálculo'!E249-'Memória de Cálculo'!E250</f>
        <v>0</v>
      </c>
    </row>
    <row r="16" spans="2:21" ht="15" customHeight="1">
      <c r="B16" s="267" t="s">
        <v>952</v>
      </c>
      <c r="C16" s="508" t="s">
        <v>658</v>
      </c>
      <c r="D16" s="508"/>
      <c r="E16" s="508"/>
      <c r="F16" s="508"/>
      <c r="G16" s="268">
        <v>0</v>
      </c>
      <c r="H16" s="268">
        <v>0</v>
      </c>
      <c r="I16" s="509">
        <v>0</v>
      </c>
      <c r="J16" s="509"/>
      <c r="K16" s="268">
        <v>0</v>
      </c>
      <c r="L16" s="268">
        <v>0</v>
      </c>
      <c r="M16" s="268">
        <v>0</v>
      </c>
      <c r="N16" s="268">
        <v>0</v>
      </c>
      <c r="O16" s="509">
        <v>0</v>
      </c>
      <c r="P16" s="509"/>
      <c r="Q16" s="509"/>
      <c r="R16" s="268">
        <v>170311.95</v>
      </c>
      <c r="S16" s="268">
        <v>170311.95</v>
      </c>
      <c r="T16" s="268">
        <v>-170311.95</v>
      </c>
      <c r="U16" s="270">
        <f>S16-'Memória de Cálculo'!E277-'Memória de Cálculo'!E278</f>
        <v>0</v>
      </c>
    </row>
    <row r="17" spans="2:21" ht="15" customHeight="1">
      <c r="B17" s="267" t="s">
        <v>953</v>
      </c>
      <c r="C17" s="508" t="s">
        <v>659</v>
      </c>
      <c r="D17" s="508"/>
      <c r="E17" s="508"/>
      <c r="F17" s="508"/>
      <c r="G17" s="268">
        <v>0</v>
      </c>
      <c r="H17" s="268">
        <v>0</v>
      </c>
      <c r="I17" s="509">
        <v>0</v>
      </c>
      <c r="J17" s="509"/>
      <c r="K17" s="268">
        <v>0</v>
      </c>
      <c r="L17" s="268">
        <v>0</v>
      </c>
      <c r="M17" s="268">
        <v>0</v>
      </c>
      <c r="N17" s="268">
        <v>0</v>
      </c>
      <c r="O17" s="509">
        <v>0</v>
      </c>
      <c r="P17" s="509"/>
      <c r="Q17" s="509"/>
      <c r="R17" s="268">
        <v>998</v>
      </c>
      <c r="S17" s="268">
        <v>998</v>
      </c>
      <c r="T17" s="268">
        <v>-998</v>
      </c>
      <c r="U17" s="270">
        <f>S17-'Memória de Cálculo'!E294</f>
        <v>0</v>
      </c>
    </row>
    <row r="18" spans="2:21" ht="15" customHeight="1">
      <c r="B18" s="267" t="s">
        <v>954</v>
      </c>
      <c r="C18" s="508" t="s">
        <v>660</v>
      </c>
      <c r="D18" s="508"/>
      <c r="E18" s="508"/>
      <c r="F18" s="508"/>
      <c r="G18" s="268">
        <v>0</v>
      </c>
      <c r="H18" s="268">
        <v>0</v>
      </c>
      <c r="I18" s="509">
        <v>0</v>
      </c>
      <c r="J18" s="509"/>
      <c r="K18" s="268">
        <v>0</v>
      </c>
      <c r="L18" s="268">
        <v>0</v>
      </c>
      <c r="M18" s="268">
        <v>0</v>
      </c>
      <c r="N18" s="268">
        <v>0</v>
      </c>
      <c r="O18" s="509">
        <v>0</v>
      </c>
      <c r="P18" s="509"/>
      <c r="Q18" s="509"/>
      <c r="R18" s="268">
        <v>1254657.01</v>
      </c>
      <c r="S18" s="268">
        <v>1254657.01</v>
      </c>
      <c r="T18" s="268">
        <v>-1254657.01</v>
      </c>
      <c r="U18" s="270">
        <f>S18-'Memória de Cálculo'!E321-'Memória de Cálculo'!E322</f>
        <v>0</v>
      </c>
    </row>
    <row r="19" spans="2:21" ht="15" customHeight="1">
      <c r="B19" s="267" t="s">
        <v>955</v>
      </c>
      <c r="C19" s="508" t="s">
        <v>661</v>
      </c>
      <c r="D19" s="508"/>
      <c r="E19" s="508"/>
      <c r="F19" s="508"/>
      <c r="G19" s="268">
        <v>0</v>
      </c>
      <c r="H19" s="268">
        <v>0</v>
      </c>
      <c r="I19" s="509">
        <v>0</v>
      </c>
      <c r="J19" s="509"/>
      <c r="K19" s="268">
        <v>0</v>
      </c>
      <c r="L19" s="268">
        <v>0</v>
      </c>
      <c r="M19" s="268">
        <v>0</v>
      </c>
      <c r="N19" s="268">
        <v>0</v>
      </c>
      <c r="O19" s="509">
        <v>0</v>
      </c>
      <c r="P19" s="509"/>
      <c r="Q19" s="509"/>
      <c r="R19" s="268">
        <v>794689.04</v>
      </c>
      <c r="S19" s="268">
        <v>794689.04</v>
      </c>
      <c r="T19" s="268">
        <v>-794689.04</v>
      </c>
      <c r="U19" s="270">
        <f>S19-'Memória de Cálculo'!E352-'Memória de Cálculo'!E353</f>
        <v>0</v>
      </c>
    </row>
    <row r="20" spans="2:21" ht="15" customHeight="1">
      <c r="B20" s="267" t="s">
        <v>956</v>
      </c>
      <c r="C20" s="508" t="s">
        <v>662</v>
      </c>
      <c r="D20" s="508"/>
      <c r="E20" s="508"/>
      <c r="F20" s="508"/>
      <c r="G20" s="268">
        <v>0</v>
      </c>
      <c r="H20" s="268">
        <v>0</v>
      </c>
      <c r="I20" s="509">
        <v>0</v>
      </c>
      <c r="J20" s="509"/>
      <c r="K20" s="268">
        <v>0</v>
      </c>
      <c r="L20" s="268">
        <v>0</v>
      </c>
      <c r="M20" s="268">
        <v>0</v>
      </c>
      <c r="N20" s="268">
        <v>0</v>
      </c>
      <c r="O20" s="509">
        <v>0</v>
      </c>
      <c r="P20" s="509"/>
      <c r="Q20" s="509"/>
      <c r="R20" s="268">
        <v>797679.49</v>
      </c>
      <c r="S20" s="268">
        <v>797679.49</v>
      </c>
      <c r="T20" s="268">
        <v>-797679.49</v>
      </c>
      <c r="U20" s="270">
        <f>S20-'Memória de Cálculo'!E369</f>
        <v>0</v>
      </c>
    </row>
    <row r="21" spans="2:21" ht="15" customHeight="1">
      <c r="B21" s="267" t="s">
        <v>957</v>
      </c>
      <c r="C21" s="508" t="s">
        <v>663</v>
      </c>
      <c r="D21" s="508"/>
      <c r="E21" s="508"/>
      <c r="F21" s="508"/>
      <c r="G21" s="268">
        <v>0</v>
      </c>
      <c r="H21" s="268">
        <v>0</v>
      </c>
      <c r="I21" s="509">
        <v>0</v>
      </c>
      <c r="J21" s="509"/>
      <c r="K21" s="268">
        <v>0</v>
      </c>
      <c r="L21" s="268">
        <v>0</v>
      </c>
      <c r="M21" s="268">
        <v>0</v>
      </c>
      <c r="N21" s="268">
        <v>0</v>
      </c>
      <c r="O21" s="509">
        <v>0</v>
      </c>
      <c r="P21" s="509"/>
      <c r="Q21" s="509"/>
      <c r="R21" s="268">
        <v>242050.63</v>
      </c>
      <c r="S21" s="268">
        <v>242050.63</v>
      </c>
      <c r="T21" s="268">
        <v>-242050.63</v>
      </c>
      <c r="U21" s="270">
        <f>S21-'Memória de Cálculo'!E397-'Memória de Cálculo'!E398</f>
        <v>0</v>
      </c>
    </row>
    <row r="22" spans="2:21" ht="15" customHeight="1">
      <c r="B22" s="267" t="s">
        <v>958</v>
      </c>
      <c r="C22" s="508" t="s">
        <v>664</v>
      </c>
      <c r="D22" s="508"/>
      <c r="E22" s="508"/>
      <c r="F22" s="508"/>
      <c r="G22" s="268">
        <v>0</v>
      </c>
      <c r="H22" s="268">
        <v>0</v>
      </c>
      <c r="I22" s="509">
        <v>0</v>
      </c>
      <c r="J22" s="509"/>
      <c r="K22" s="268">
        <v>0</v>
      </c>
      <c r="L22" s="268">
        <v>0</v>
      </c>
      <c r="M22" s="268">
        <v>-28327.38</v>
      </c>
      <c r="N22" s="268">
        <v>0</v>
      </c>
      <c r="O22" s="509">
        <v>-28327.38</v>
      </c>
      <c r="P22" s="509"/>
      <c r="Q22" s="509"/>
      <c r="R22" s="268">
        <v>56654.76</v>
      </c>
      <c r="S22" s="268">
        <v>28327.38</v>
      </c>
      <c r="T22" s="268">
        <v>-28327.38</v>
      </c>
      <c r="U22" s="270">
        <f>S22-'Memória de Cálculo'!E429-'Memória de Cálculo'!E430</f>
        <v>0</v>
      </c>
    </row>
    <row r="23" spans="2:21" ht="15" customHeight="1">
      <c r="B23" s="267" t="s">
        <v>959</v>
      </c>
      <c r="C23" s="508" t="s">
        <v>665</v>
      </c>
      <c r="D23" s="508"/>
      <c r="E23" s="508"/>
      <c r="F23" s="508"/>
      <c r="G23" s="268">
        <v>0</v>
      </c>
      <c r="H23" s="268">
        <v>0</v>
      </c>
      <c r="I23" s="509">
        <v>0</v>
      </c>
      <c r="J23" s="509"/>
      <c r="K23" s="268">
        <v>0</v>
      </c>
      <c r="L23" s="268">
        <v>0</v>
      </c>
      <c r="M23" s="268">
        <v>0</v>
      </c>
      <c r="N23" s="268">
        <v>0</v>
      </c>
      <c r="O23" s="509">
        <v>0</v>
      </c>
      <c r="P23" s="509"/>
      <c r="Q23" s="509"/>
      <c r="R23" s="268">
        <v>1679.34</v>
      </c>
      <c r="S23" s="268">
        <v>1679.34</v>
      </c>
      <c r="T23" s="268">
        <v>-1679.34</v>
      </c>
      <c r="U23" s="270">
        <f>S23-'Memória de Cálculo'!E456-'Memória de Cálculo'!E457</f>
        <v>0</v>
      </c>
    </row>
    <row r="24" spans="2:21" ht="15" customHeight="1">
      <c r="B24" s="267" t="s">
        <v>960</v>
      </c>
      <c r="C24" s="508" t="s">
        <v>961</v>
      </c>
      <c r="D24" s="508"/>
      <c r="E24" s="508"/>
      <c r="F24" s="508"/>
      <c r="G24" s="268">
        <v>0</v>
      </c>
      <c r="H24" s="268">
        <v>0</v>
      </c>
      <c r="I24" s="509">
        <v>0</v>
      </c>
      <c r="J24" s="509"/>
      <c r="K24" s="268">
        <v>0</v>
      </c>
      <c r="L24" s="268">
        <v>0</v>
      </c>
      <c r="M24" s="268">
        <v>0</v>
      </c>
      <c r="N24" s="268">
        <v>0</v>
      </c>
      <c r="O24" s="509">
        <v>0</v>
      </c>
      <c r="P24" s="509"/>
      <c r="Q24" s="509"/>
      <c r="R24" s="268">
        <v>2301.49</v>
      </c>
      <c r="S24" s="268">
        <v>2301.49</v>
      </c>
      <c r="T24" s="268">
        <v>-2301.49</v>
      </c>
      <c r="U24" s="270">
        <f>S24-'Memória de Cálculo'!E465</f>
        <v>0</v>
      </c>
    </row>
    <row r="25" spans="2:21" ht="15" customHeight="1">
      <c r="B25" s="267" t="s">
        <v>962</v>
      </c>
      <c r="C25" s="508" t="s">
        <v>666</v>
      </c>
      <c r="D25" s="508"/>
      <c r="E25" s="508"/>
      <c r="F25" s="508"/>
      <c r="G25" s="268">
        <v>0</v>
      </c>
      <c r="H25" s="268">
        <v>0</v>
      </c>
      <c r="I25" s="509">
        <v>0</v>
      </c>
      <c r="J25" s="509"/>
      <c r="K25" s="268">
        <v>0</v>
      </c>
      <c r="L25" s="268">
        <v>0</v>
      </c>
      <c r="M25" s="268">
        <v>-69366.65</v>
      </c>
      <c r="N25" s="268">
        <v>0</v>
      </c>
      <c r="O25" s="509">
        <v>-69366.65</v>
      </c>
      <c r="P25" s="509"/>
      <c r="Q25" s="509"/>
      <c r="R25" s="268">
        <v>196766.68</v>
      </c>
      <c r="S25" s="268">
        <v>127400.03</v>
      </c>
      <c r="T25" s="268">
        <v>-127400.03</v>
      </c>
      <c r="U25" s="270">
        <f>S25-'Memória de Cálculo'!E487-'Memória de Cálculo'!E488-'Memória de Cálculo'!E489-'Memória de Cálculo'!E490</f>
        <v>1.0771827874123119E-11</v>
      </c>
    </row>
    <row r="26" spans="2:21" ht="15" customHeight="1">
      <c r="B26" s="267" t="s">
        <v>963</v>
      </c>
      <c r="C26" s="508" t="s">
        <v>667</v>
      </c>
      <c r="D26" s="508"/>
      <c r="E26" s="508"/>
      <c r="F26" s="508"/>
      <c r="G26" s="268">
        <v>0</v>
      </c>
      <c r="H26" s="268">
        <v>0</v>
      </c>
      <c r="I26" s="509">
        <v>0</v>
      </c>
      <c r="J26" s="509"/>
      <c r="K26" s="268">
        <v>0</v>
      </c>
      <c r="L26" s="268">
        <v>0</v>
      </c>
      <c r="M26" s="268">
        <v>0</v>
      </c>
      <c r="N26" s="268">
        <v>0</v>
      </c>
      <c r="O26" s="509">
        <v>0</v>
      </c>
      <c r="P26" s="509"/>
      <c r="Q26" s="509"/>
      <c r="R26" s="268">
        <v>7102.67</v>
      </c>
      <c r="S26" s="268">
        <v>7102.67</v>
      </c>
      <c r="T26" s="268">
        <v>-7102.67</v>
      </c>
      <c r="U26" s="270">
        <f>S26-'Memória de Cálculo'!E506</f>
        <v>0</v>
      </c>
    </row>
    <row r="27" spans="2:21" ht="15" customHeight="1">
      <c r="B27" s="267" t="s">
        <v>964</v>
      </c>
      <c r="C27" s="508" t="s">
        <v>668</v>
      </c>
      <c r="D27" s="508"/>
      <c r="E27" s="508"/>
      <c r="F27" s="508"/>
      <c r="G27" s="268">
        <v>0</v>
      </c>
      <c r="H27" s="268">
        <v>0</v>
      </c>
      <c r="I27" s="509">
        <v>0</v>
      </c>
      <c r="J27" s="509"/>
      <c r="K27" s="268">
        <v>0</v>
      </c>
      <c r="L27" s="268">
        <v>0</v>
      </c>
      <c r="M27" s="268">
        <v>0</v>
      </c>
      <c r="N27" s="268">
        <v>0</v>
      </c>
      <c r="O27" s="509">
        <v>0</v>
      </c>
      <c r="P27" s="509"/>
      <c r="Q27" s="509"/>
      <c r="R27" s="268">
        <v>149281.64</v>
      </c>
      <c r="S27" s="268">
        <v>149281.64</v>
      </c>
      <c r="T27" s="268">
        <v>-149281.64</v>
      </c>
      <c r="U27" s="270">
        <f>S27-'Memória de Cálculo'!E534-'Memória de Cálculo'!E535</f>
        <v>0</v>
      </c>
    </row>
    <row r="28" spans="2:21" ht="15" customHeight="1">
      <c r="B28" s="267" t="s">
        <v>965</v>
      </c>
      <c r="C28" s="508" t="s">
        <v>669</v>
      </c>
      <c r="D28" s="508"/>
      <c r="E28" s="508"/>
      <c r="F28" s="508"/>
      <c r="G28" s="268">
        <v>0</v>
      </c>
      <c r="H28" s="268">
        <v>0</v>
      </c>
      <c r="I28" s="509">
        <v>0</v>
      </c>
      <c r="J28" s="509"/>
      <c r="K28" s="268">
        <v>0</v>
      </c>
      <c r="L28" s="268">
        <v>0</v>
      </c>
      <c r="M28" s="268">
        <v>0</v>
      </c>
      <c r="N28" s="268">
        <v>0</v>
      </c>
      <c r="O28" s="509">
        <v>0</v>
      </c>
      <c r="P28" s="509"/>
      <c r="Q28" s="509"/>
      <c r="R28" s="268">
        <v>234.37</v>
      </c>
      <c r="S28" s="268">
        <v>234.37</v>
      </c>
      <c r="T28" s="268">
        <v>-234.37</v>
      </c>
      <c r="U28" s="270">
        <f>S28-'Memória de Cálculo'!E552</f>
        <v>0</v>
      </c>
    </row>
    <row r="29" spans="2:21" ht="15" customHeight="1">
      <c r="B29" s="267" t="s">
        <v>1117</v>
      </c>
      <c r="C29" s="508" t="s">
        <v>1118</v>
      </c>
      <c r="D29" s="508"/>
      <c r="E29" s="508"/>
      <c r="F29" s="508"/>
      <c r="G29" s="268">
        <v>0</v>
      </c>
      <c r="H29" s="268">
        <v>0</v>
      </c>
      <c r="I29" s="509">
        <v>0</v>
      </c>
      <c r="J29" s="509"/>
      <c r="K29" s="268">
        <v>0</v>
      </c>
      <c r="L29" s="268">
        <v>0</v>
      </c>
      <c r="M29" s="268">
        <v>0</v>
      </c>
      <c r="N29" s="268">
        <v>0</v>
      </c>
      <c r="O29" s="509">
        <v>0</v>
      </c>
      <c r="P29" s="509"/>
      <c r="Q29" s="509"/>
      <c r="R29" s="268">
        <v>466.66</v>
      </c>
      <c r="S29" s="268">
        <v>466.66</v>
      </c>
      <c r="T29" s="268">
        <v>-466.66</v>
      </c>
      <c r="U29" s="270">
        <f>S29-'Memória de Cálculo'!E560</f>
        <v>0</v>
      </c>
    </row>
    <row r="30" spans="2:21" ht="15" customHeight="1">
      <c r="B30" s="267" t="s">
        <v>966</v>
      </c>
      <c r="C30" s="508" t="s">
        <v>670</v>
      </c>
      <c r="D30" s="508"/>
      <c r="E30" s="508"/>
      <c r="F30" s="508"/>
      <c r="G30" s="268">
        <v>0</v>
      </c>
      <c r="H30" s="268">
        <v>0</v>
      </c>
      <c r="I30" s="509">
        <v>0</v>
      </c>
      <c r="J30" s="509"/>
      <c r="K30" s="268">
        <v>0</v>
      </c>
      <c r="L30" s="268">
        <v>0</v>
      </c>
      <c r="M30" s="268">
        <v>0</v>
      </c>
      <c r="N30" s="268">
        <v>0</v>
      </c>
      <c r="O30" s="509">
        <v>0</v>
      </c>
      <c r="P30" s="509"/>
      <c r="Q30" s="509"/>
      <c r="R30" s="268">
        <v>587.32</v>
      </c>
      <c r="S30" s="268">
        <v>587.32</v>
      </c>
      <c r="T30" s="268">
        <v>-587.32</v>
      </c>
      <c r="U30" s="270">
        <f>S30-'Memória de Cálculo'!E584</f>
        <v>0</v>
      </c>
    </row>
    <row r="31" spans="2:21" ht="15" customHeight="1">
      <c r="B31" s="267" t="s">
        <v>967</v>
      </c>
      <c r="C31" s="508" t="s">
        <v>671</v>
      </c>
      <c r="D31" s="508"/>
      <c r="E31" s="508"/>
      <c r="F31" s="508"/>
      <c r="G31" s="268">
        <v>0</v>
      </c>
      <c r="H31" s="268">
        <v>0</v>
      </c>
      <c r="I31" s="509">
        <v>0</v>
      </c>
      <c r="J31" s="509"/>
      <c r="K31" s="268">
        <v>0</v>
      </c>
      <c r="L31" s="268">
        <v>0</v>
      </c>
      <c r="M31" s="268">
        <v>0</v>
      </c>
      <c r="N31" s="268">
        <v>0</v>
      </c>
      <c r="O31" s="509">
        <v>0</v>
      </c>
      <c r="P31" s="509"/>
      <c r="Q31" s="509"/>
      <c r="R31" s="268">
        <v>46888.07</v>
      </c>
      <c r="S31" s="268">
        <v>46888.07</v>
      </c>
      <c r="T31" s="268">
        <v>-46888.07</v>
      </c>
      <c r="U31" s="270">
        <f>S31-'Memória de Cálculo'!E600</f>
        <v>0</v>
      </c>
    </row>
    <row r="32" spans="2:21" ht="15" customHeight="1">
      <c r="B32" s="267" t="s">
        <v>1011</v>
      </c>
      <c r="C32" s="508" t="s">
        <v>1012</v>
      </c>
      <c r="D32" s="508"/>
      <c r="E32" s="508"/>
      <c r="F32" s="508"/>
      <c r="G32" s="268">
        <v>0</v>
      </c>
      <c r="H32" s="268">
        <v>0</v>
      </c>
      <c r="I32" s="509">
        <v>0</v>
      </c>
      <c r="J32" s="509"/>
      <c r="K32" s="268">
        <v>0</v>
      </c>
      <c r="L32" s="268">
        <v>0</v>
      </c>
      <c r="M32" s="268">
        <v>0</v>
      </c>
      <c r="N32" s="268">
        <v>0</v>
      </c>
      <c r="O32" s="509">
        <v>0</v>
      </c>
      <c r="P32" s="509"/>
      <c r="Q32" s="509"/>
      <c r="R32" s="268">
        <v>39421.54</v>
      </c>
      <c r="S32" s="268">
        <v>39421.54</v>
      </c>
      <c r="T32" s="268">
        <v>-39421.54</v>
      </c>
      <c r="U32" s="270">
        <f>S32-'Memória de Cálculo'!E617</f>
        <v>0</v>
      </c>
    </row>
    <row r="33" spans="2:21" ht="15" customHeight="1">
      <c r="B33" s="259" t="s">
        <v>968</v>
      </c>
      <c r="C33" s="504" t="s">
        <v>672</v>
      </c>
      <c r="D33" s="504"/>
      <c r="E33" s="504"/>
      <c r="F33" s="504"/>
      <c r="G33" s="260">
        <v>0</v>
      </c>
      <c r="H33" s="260">
        <v>0</v>
      </c>
      <c r="I33" s="505">
        <v>0</v>
      </c>
      <c r="J33" s="505"/>
      <c r="K33" s="260">
        <v>0</v>
      </c>
      <c r="L33" s="260">
        <v>0</v>
      </c>
      <c r="M33" s="260">
        <v>-144067.27</v>
      </c>
      <c r="N33" s="260">
        <v>0</v>
      </c>
      <c r="O33" s="505">
        <v>-144067.27</v>
      </c>
      <c r="P33" s="505"/>
      <c r="Q33" s="505"/>
      <c r="R33" s="260">
        <v>461965.88</v>
      </c>
      <c r="S33" s="260">
        <v>317898.61</v>
      </c>
      <c r="T33" s="260">
        <v>-317898.61</v>
      </c>
      <c r="U33" s="262">
        <f>S33-S34-S35-S36-S37-S38-S39</f>
        <v>0</v>
      </c>
    </row>
    <row r="34" spans="2:21" ht="15" customHeight="1">
      <c r="B34" s="267" t="s">
        <v>969</v>
      </c>
      <c r="C34" s="508" t="s">
        <v>673</v>
      </c>
      <c r="D34" s="508"/>
      <c r="E34" s="508"/>
      <c r="F34" s="508"/>
      <c r="G34" s="268">
        <v>0</v>
      </c>
      <c r="H34" s="268">
        <v>0</v>
      </c>
      <c r="I34" s="509">
        <v>0</v>
      </c>
      <c r="J34" s="509"/>
      <c r="K34" s="268">
        <v>0</v>
      </c>
      <c r="L34" s="268">
        <v>0</v>
      </c>
      <c r="M34" s="268">
        <v>-1240.48</v>
      </c>
      <c r="N34" s="268">
        <v>0</v>
      </c>
      <c r="O34" s="509">
        <v>-1240.48</v>
      </c>
      <c r="P34" s="509"/>
      <c r="Q34" s="509"/>
      <c r="R34" s="268">
        <v>3137.44</v>
      </c>
      <c r="S34" s="268">
        <v>1896.96</v>
      </c>
      <c r="T34" s="268">
        <v>-1896.96</v>
      </c>
      <c r="U34" s="270">
        <f>S34-'Memória de Cálculo'!E634+'Memória de Cálculo'!F634</f>
        <v>2.2737367544323206E-13</v>
      </c>
    </row>
    <row r="35" spans="2:21" ht="15" customHeight="1">
      <c r="B35" s="267" t="s">
        <v>970</v>
      </c>
      <c r="C35" s="508" t="s">
        <v>674</v>
      </c>
      <c r="D35" s="508"/>
      <c r="E35" s="508"/>
      <c r="F35" s="508"/>
      <c r="G35" s="268">
        <v>0</v>
      </c>
      <c r="H35" s="268">
        <v>0</v>
      </c>
      <c r="I35" s="509">
        <v>0</v>
      </c>
      <c r="J35" s="509"/>
      <c r="K35" s="268">
        <v>0</v>
      </c>
      <c r="L35" s="268">
        <v>0</v>
      </c>
      <c r="M35" s="268">
        <v>-142826.79</v>
      </c>
      <c r="N35" s="268">
        <v>0</v>
      </c>
      <c r="O35" s="509">
        <v>-142826.79</v>
      </c>
      <c r="P35" s="509"/>
      <c r="Q35" s="509"/>
      <c r="R35" s="268">
        <v>410906.41</v>
      </c>
      <c r="S35" s="268">
        <v>268079.62</v>
      </c>
      <c r="T35" s="268">
        <v>-268079.62</v>
      </c>
      <c r="U35" s="270">
        <f>S35-'Memória de Cálculo'!E657-'Memória de Cálculo'!E658-'Memória de Cálculo'!E659-'Memória de Cálculo'!E660</f>
        <v>1.1823431123048067E-11</v>
      </c>
    </row>
    <row r="36" spans="2:21" ht="15" customHeight="1">
      <c r="B36" s="267" t="s">
        <v>971</v>
      </c>
      <c r="C36" s="508" t="s">
        <v>972</v>
      </c>
      <c r="D36" s="508"/>
      <c r="E36" s="508"/>
      <c r="F36" s="508"/>
      <c r="G36" s="268">
        <v>0</v>
      </c>
      <c r="H36" s="268">
        <v>0</v>
      </c>
      <c r="I36" s="509">
        <v>0</v>
      </c>
      <c r="J36" s="509"/>
      <c r="K36" s="268">
        <v>0</v>
      </c>
      <c r="L36" s="268">
        <v>0</v>
      </c>
      <c r="M36" s="268">
        <v>0</v>
      </c>
      <c r="N36" s="268">
        <v>0</v>
      </c>
      <c r="O36" s="509">
        <v>0</v>
      </c>
      <c r="P36" s="509"/>
      <c r="Q36" s="509"/>
      <c r="R36" s="268">
        <v>1016.54</v>
      </c>
      <c r="S36" s="268">
        <v>1016.54</v>
      </c>
      <c r="T36" s="268">
        <v>-1016.54</v>
      </c>
      <c r="U36" s="270">
        <f>S36-'Memória de Cálculo'!E671-'Memória de Cálculo'!E672</f>
        <v>0</v>
      </c>
    </row>
    <row r="37" spans="2:21" ht="15" customHeight="1">
      <c r="B37" s="267" t="s">
        <v>1119</v>
      </c>
      <c r="C37" s="508" t="s">
        <v>1120</v>
      </c>
      <c r="D37" s="508"/>
      <c r="E37" s="508"/>
      <c r="F37" s="508"/>
      <c r="G37" s="268">
        <v>0</v>
      </c>
      <c r="H37" s="268">
        <v>0</v>
      </c>
      <c r="I37" s="509">
        <v>0</v>
      </c>
      <c r="J37" s="509"/>
      <c r="K37" s="268">
        <v>0</v>
      </c>
      <c r="L37" s="268">
        <v>0</v>
      </c>
      <c r="M37" s="268">
        <v>0</v>
      </c>
      <c r="N37" s="268">
        <v>0</v>
      </c>
      <c r="O37" s="509">
        <v>0</v>
      </c>
      <c r="P37" s="509"/>
      <c r="Q37" s="509"/>
      <c r="R37" s="268">
        <v>483.33</v>
      </c>
      <c r="S37" s="268">
        <v>483.33</v>
      </c>
      <c r="T37" s="268">
        <v>-483.33</v>
      </c>
      <c r="U37" s="270">
        <f>S37-'Memória de Cálculo'!E680</f>
        <v>0</v>
      </c>
    </row>
    <row r="38" spans="2:21" ht="15" customHeight="1">
      <c r="B38" s="267" t="s">
        <v>973</v>
      </c>
      <c r="C38" s="508" t="s">
        <v>675</v>
      </c>
      <c r="D38" s="508"/>
      <c r="E38" s="508"/>
      <c r="F38" s="508"/>
      <c r="G38" s="268">
        <v>0</v>
      </c>
      <c r="H38" s="268">
        <v>0</v>
      </c>
      <c r="I38" s="509">
        <v>0</v>
      </c>
      <c r="J38" s="509"/>
      <c r="K38" s="268">
        <v>0</v>
      </c>
      <c r="L38" s="268">
        <v>0</v>
      </c>
      <c r="M38" s="268">
        <v>0</v>
      </c>
      <c r="N38" s="268">
        <v>0</v>
      </c>
      <c r="O38" s="509">
        <v>0</v>
      </c>
      <c r="P38" s="509"/>
      <c r="Q38" s="509"/>
      <c r="R38" s="268">
        <v>847.42</v>
      </c>
      <c r="S38" s="268">
        <v>847.42</v>
      </c>
      <c r="T38" s="268">
        <v>-847.42</v>
      </c>
      <c r="U38" s="270">
        <f>S38-'Memória de Cálculo'!E705</f>
        <v>0</v>
      </c>
    </row>
    <row r="39" spans="2:21" ht="15" customHeight="1">
      <c r="B39" s="267" t="s">
        <v>974</v>
      </c>
      <c r="C39" s="508" t="s">
        <v>676</v>
      </c>
      <c r="D39" s="508"/>
      <c r="E39" s="508"/>
      <c r="F39" s="508"/>
      <c r="G39" s="268">
        <v>0</v>
      </c>
      <c r="H39" s="268">
        <v>0</v>
      </c>
      <c r="I39" s="509">
        <v>0</v>
      </c>
      <c r="J39" s="509"/>
      <c r="K39" s="268">
        <v>0</v>
      </c>
      <c r="L39" s="268">
        <v>0</v>
      </c>
      <c r="M39" s="268">
        <v>0</v>
      </c>
      <c r="N39" s="268">
        <v>0</v>
      </c>
      <c r="O39" s="509">
        <v>0</v>
      </c>
      <c r="P39" s="509"/>
      <c r="Q39" s="509"/>
      <c r="R39" s="268">
        <v>45574.74</v>
      </c>
      <c r="S39" s="268">
        <v>45574.74</v>
      </c>
      <c r="T39" s="268">
        <v>-45574.74</v>
      </c>
      <c r="U39" s="270">
        <f>S39-'Memória de Cálculo'!E721</f>
        <v>0</v>
      </c>
    </row>
    <row r="40" spans="2:21" ht="15" customHeight="1">
      <c r="B40" s="259" t="s">
        <v>975</v>
      </c>
      <c r="C40" s="504" t="s">
        <v>677</v>
      </c>
      <c r="D40" s="504"/>
      <c r="E40" s="504"/>
      <c r="F40" s="504"/>
      <c r="G40" s="260">
        <v>0</v>
      </c>
      <c r="H40" s="260">
        <v>0</v>
      </c>
      <c r="I40" s="505">
        <v>0</v>
      </c>
      <c r="J40" s="505"/>
      <c r="K40" s="260">
        <v>0</v>
      </c>
      <c r="L40" s="260">
        <v>0</v>
      </c>
      <c r="M40" s="260">
        <v>0</v>
      </c>
      <c r="N40" s="260">
        <v>0</v>
      </c>
      <c r="O40" s="505">
        <v>0</v>
      </c>
      <c r="P40" s="505"/>
      <c r="Q40" s="505"/>
      <c r="R40" s="260">
        <v>375272.16</v>
      </c>
      <c r="S40" s="260">
        <v>375272.16</v>
      </c>
      <c r="T40" s="260">
        <v>-375272.16</v>
      </c>
      <c r="U40" s="262">
        <f>S40-S41-S42</f>
        <v>0</v>
      </c>
    </row>
    <row r="41" spans="2:21" ht="15" customHeight="1">
      <c r="B41" s="267" t="s">
        <v>976</v>
      </c>
      <c r="C41" s="508" t="s">
        <v>678</v>
      </c>
      <c r="D41" s="508"/>
      <c r="E41" s="508"/>
      <c r="F41" s="508"/>
      <c r="G41" s="268">
        <v>0</v>
      </c>
      <c r="H41" s="268">
        <v>0</v>
      </c>
      <c r="I41" s="509">
        <v>0</v>
      </c>
      <c r="J41" s="509"/>
      <c r="K41" s="268">
        <v>0</v>
      </c>
      <c r="L41" s="268">
        <v>0</v>
      </c>
      <c r="M41" s="268">
        <v>0</v>
      </c>
      <c r="N41" s="268">
        <v>0</v>
      </c>
      <c r="O41" s="509">
        <v>0</v>
      </c>
      <c r="P41" s="509"/>
      <c r="Q41" s="509"/>
      <c r="R41" s="268">
        <v>158100</v>
      </c>
      <c r="S41" s="268">
        <v>158100</v>
      </c>
      <c r="T41" s="268">
        <v>-158100</v>
      </c>
      <c r="U41" s="270">
        <f>S41-'Memória de Cálculo'!E749-'Memória de Cálculo'!E750</f>
        <v>0</v>
      </c>
    </row>
    <row r="42" spans="2:21" ht="15" customHeight="1">
      <c r="B42" s="267" t="s">
        <v>977</v>
      </c>
      <c r="C42" s="508" t="s">
        <v>679</v>
      </c>
      <c r="D42" s="508"/>
      <c r="E42" s="508"/>
      <c r="F42" s="508"/>
      <c r="G42" s="268">
        <v>0</v>
      </c>
      <c r="H42" s="268">
        <v>0</v>
      </c>
      <c r="I42" s="509">
        <v>0</v>
      </c>
      <c r="J42" s="509"/>
      <c r="K42" s="268">
        <v>0</v>
      </c>
      <c r="L42" s="268">
        <v>0</v>
      </c>
      <c r="M42" s="268">
        <v>0</v>
      </c>
      <c r="N42" s="268">
        <v>0</v>
      </c>
      <c r="O42" s="509">
        <v>0</v>
      </c>
      <c r="P42" s="509"/>
      <c r="Q42" s="509"/>
      <c r="R42" s="268">
        <v>217172.16</v>
      </c>
      <c r="S42" s="268">
        <v>217172.16</v>
      </c>
      <c r="T42" s="268">
        <v>-217172.16</v>
      </c>
      <c r="U42" s="270">
        <f>S42-'Memória de Cálculo'!E777-'Memória de Cálculo'!E778</f>
        <v>0</v>
      </c>
    </row>
    <row r="43" spans="2:21" ht="15" customHeight="1">
      <c r="B43" s="259" t="s">
        <v>1053</v>
      </c>
      <c r="C43" s="504" t="s">
        <v>1054</v>
      </c>
      <c r="D43" s="504"/>
      <c r="E43" s="504"/>
      <c r="F43" s="504"/>
      <c r="G43" s="260">
        <v>0</v>
      </c>
      <c r="H43" s="260">
        <v>0</v>
      </c>
      <c r="I43" s="505">
        <v>0</v>
      </c>
      <c r="J43" s="505"/>
      <c r="K43" s="260">
        <v>0</v>
      </c>
      <c r="L43" s="260">
        <v>0</v>
      </c>
      <c r="M43" s="260">
        <v>0</v>
      </c>
      <c r="N43" s="260">
        <v>0</v>
      </c>
      <c r="O43" s="505">
        <v>0</v>
      </c>
      <c r="P43" s="505"/>
      <c r="Q43" s="505"/>
      <c r="R43" s="260">
        <v>29633.56</v>
      </c>
      <c r="S43" s="260">
        <v>29633.56</v>
      </c>
      <c r="T43" s="260">
        <v>-29633.56</v>
      </c>
      <c r="U43" s="262">
        <f>S43-S44</f>
        <v>0</v>
      </c>
    </row>
    <row r="44" spans="2:21" ht="15" customHeight="1">
      <c r="B44" s="267" t="s">
        <v>1057</v>
      </c>
      <c r="C44" s="508" t="s">
        <v>1058</v>
      </c>
      <c r="D44" s="508"/>
      <c r="E44" s="508"/>
      <c r="F44" s="508"/>
      <c r="G44" s="268">
        <v>0</v>
      </c>
      <c r="H44" s="268">
        <v>0</v>
      </c>
      <c r="I44" s="509">
        <v>0</v>
      </c>
      <c r="J44" s="509"/>
      <c r="K44" s="268">
        <v>0</v>
      </c>
      <c r="L44" s="268">
        <v>0</v>
      </c>
      <c r="M44" s="268">
        <v>0</v>
      </c>
      <c r="N44" s="268">
        <v>0</v>
      </c>
      <c r="O44" s="509">
        <v>0</v>
      </c>
      <c r="P44" s="509"/>
      <c r="Q44" s="509"/>
      <c r="R44" s="268">
        <v>29633.56</v>
      </c>
      <c r="S44" s="268">
        <v>29633.56</v>
      </c>
      <c r="T44" s="268">
        <v>-29633.56</v>
      </c>
      <c r="U44" s="270">
        <f>S44-'Memória de Cálculo'!E797</f>
        <v>0</v>
      </c>
    </row>
    <row r="45" spans="2:21" ht="15" customHeight="1">
      <c r="B45" s="259" t="s">
        <v>684</v>
      </c>
      <c r="C45" s="504" t="s">
        <v>680</v>
      </c>
      <c r="D45" s="504"/>
      <c r="E45" s="504"/>
      <c r="F45" s="504"/>
      <c r="G45" s="260">
        <v>0</v>
      </c>
      <c r="H45" s="260">
        <v>0</v>
      </c>
      <c r="I45" s="505">
        <v>0</v>
      </c>
      <c r="J45" s="505"/>
      <c r="K45" s="260">
        <v>0</v>
      </c>
      <c r="L45" s="260">
        <v>0</v>
      </c>
      <c r="M45" s="260">
        <v>0</v>
      </c>
      <c r="N45" s="260">
        <v>0</v>
      </c>
      <c r="O45" s="505">
        <v>0</v>
      </c>
      <c r="P45" s="505"/>
      <c r="Q45" s="505"/>
      <c r="R45" s="260">
        <v>679889.24</v>
      </c>
      <c r="S45" s="260">
        <v>679889.24</v>
      </c>
      <c r="T45" s="260">
        <v>-679889.24</v>
      </c>
      <c r="U45" s="262">
        <f>S45-S46</f>
        <v>0</v>
      </c>
    </row>
    <row r="46" spans="2:21" ht="15" customHeight="1">
      <c r="B46" s="267" t="s">
        <v>686</v>
      </c>
      <c r="C46" s="508" t="s">
        <v>681</v>
      </c>
      <c r="D46" s="508"/>
      <c r="E46" s="508"/>
      <c r="F46" s="508"/>
      <c r="G46" s="268">
        <v>0</v>
      </c>
      <c r="H46" s="268">
        <v>0</v>
      </c>
      <c r="I46" s="509">
        <v>0</v>
      </c>
      <c r="J46" s="509"/>
      <c r="K46" s="268">
        <v>0</v>
      </c>
      <c r="L46" s="268">
        <v>0</v>
      </c>
      <c r="M46" s="268">
        <v>0</v>
      </c>
      <c r="N46" s="268">
        <v>0</v>
      </c>
      <c r="O46" s="509">
        <v>0</v>
      </c>
      <c r="P46" s="509"/>
      <c r="Q46" s="509"/>
      <c r="R46" s="268">
        <v>679889.24</v>
      </c>
      <c r="S46" s="268">
        <v>679889.24</v>
      </c>
      <c r="T46" s="268">
        <v>-679889.24</v>
      </c>
      <c r="U46" s="270">
        <f>S46-'Memória de Cálculo'!E824</f>
        <v>0</v>
      </c>
    </row>
    <row r="47" spans="2:21" ht="15" customHeight="1">
      <c r="B47" s="263" t="s">
        <v>687</v>
      </c>
      <c r="C47" s="506" t="s">
        <v>682</v>
      </c>
      <c r="D47" s="506"/>
      <c r="E47" s="506"/>
      <c r="F47" s="506"/>
      <c r="G47" s="264">
        <v>0</v>
      </c>
      <c r="H47" s="264">
        <v>0</v>
      </c>
      <c r="I47" s="507">
        <v>0</v>
      </c>
      <c r="J47" s="507"/>
      <c r="K47" s="264">
        <v>0</v>
      </c>
      <c r="L47" s="264">
        <v>0</v>
      </c>
      <c r="M47" s="264">
        <v>0</v>
      </c>
      <c r="N47" s="264">
        <v>0</v>
      </c>
      <c r="O47" s="507">
        <v>0</v>
      </c>
      <c r="P47" s="507"/>
      <c r="Q47" s="507"/>
      <c r="R47" s="264">
        <v>523522.8</v>
      </c>
      <c r="S47" s="264">
        <v>523522.8</v>
      </c>
      <c r="T47" s="264">
        <v>-523522.8</v>
      </c>
      <c r="U47" s="279"/>
    </row>
    <row r="48" spans="2:21" ht="15" customHeight="1">
      <c r="B48" s="259" t="s">
        <v>689</v>
      </c>
      <c r="C48" s="504" t="s">
        <v>672</v>
      </c>
      <c r="D48" s="504"/>
      <c r="E48" s="504"/>
      <c r="F48" s="504"/>
      <c r="G48" s="260">
        <v>0</v>
      </c>
      <c r="H48" s="260">
        <v>0</v>
      </c>
      <c r="I48" s="505">
        <v>0</v>
      </c>
      <c r="J48" s="505"/>
      <c r="K48" s="260">
        <v>0</v>
      </c>
      <c r="L48" s="260">
        <v>0</v>
      </c>
      <c r="M48" s="260">
        <v>0</v>
      </c>
      <c r="N48" s="260">
        <v>0</v>
      </c>
      <c r="O48" s="505">
        <v>0</v>
      </c>
      <c r="P48" s="505"/>
      <c r="Q48" s="505"/>
      <c r="R48" s="260">
        <v>523522.8</v>
      </c>
      <c r="S48" s="260">
        <v>523522.8</v>
      </c>
      <c r="T48" s="260">
        <v>-523522.8</v>
      </c>
      <c r="U48" s="262">
        <f>S48-S49-S50</f>
        <v>0</v>
      </c>
    </row>
    <row r="49" spans="2:21" ht="15" customHeight="1">
      <c r="B49" s="267" t="s">
        <v>691</v>
      </c>
      <c r="C49" s="508" t="s">
        <v>683</v>
      </c>
      <c r="D49" s="508"/>
      <c r="E49" s="508"/>
      <c r="F49" s="508"/>
      <c r="G49" s="268">
        <v>0</v>
      </c>
      <c r="H49" s="268">
        <v>0</v>
      </c>
      <c r="I49" s="509">
        <v>0</v>
      </c>
      <c r="J49" s="509"/>
      <c r="K49" s="268">
        <v>0</v>
      </c>
      <c r="L49" s="268">
        <v>0</v>
      </c>
      <c r="M49" s="268">
        <v>0</v>
      </c>
      <c r="N49" s="268">
        <v>0</v>
      </c>
      <c r="O49" s="509">
        <v>0</v>
      </c>
      <c r="P49" s="509"/>
      <c r="Q49" s="509"/>
      <c r="R49" s="268">
        <v>484101.26</v>
      </c>
      <c r="S49" s="268">
        <v>484101.26</v>
      </c>
      <c r="T49" s="268">
        <v>-484101.26</v>
      </c>
      <c r="U49" s="270">
        <f>S49-'Memória de Cálculo'!E852-'Memória de Cálculo'!E853</f>
        <v>0</v>
      </c>
    </row>
    <row r="50" spans="2:21" ht="15.75" customHeight="1">
      <c r="B50" s="306" t="s">
        <v>1013</v>
      </c>
      <c r="C50" s="536" t="s">
        <v>1014</v>
      </c>
      <c r="D50" s="536"/>
      <c r="E50" s="536"/>
      <c r="F50" s="536"/>
      <c r="G50" s="307">
        <v>0</v>
      </c>
      <c r="H50" s="307">
        <v>0</v>
      </c>
      <c r="I50" s="537">
        <v>0</v>
      </c>
      <c r="J50" s="537"/>
      <c r="K50" s="307">
        <v>0</v>
      </c>
      <c r="L50" s="307">
        <v>0</v>
      </c>
      <c r="M50" s="307">
        <v>0</v>
      </c>
      <c r="N50" s="307">
        <v>0</v>
      </c>
      <c r="O50" s="537">
        <v>0</v>
      </c>
      <c r="P50" s="537"/>
      <c r="Q50" s="537"/>
      <c r="R50" s="307">
        <v>39421.54</v>
      </c>
      <c r="S50" s="307">
        <v>39421.54</v>
      </c>
      <c r="T50" s="307">
        <v>-39421.54</v>
      </c>
      <c r="U50" s="308">
        <f>S50-'Memória de Cálculo'!E869</f>
        <v>0</v>
      </c>
    </row>
    <row r="51" spans="2:21" ht="15" customHeight="1" hidden="1">
      <c r="B51" s="275" t="s">
        <v>978</v>
      </c>
      <c r="C51" s="512" t="s">
        <v>685</v>
      </c>
      <c r="D51" s="512"/>
      <c r="E51" s="512"/>
      <c r="F51" s="512"/>
      <c r="G51" s="276">
        <v>16264000</v>
      </c>
      <c r="H51" s="276">
        <v>0</v>
      </c>
      <c r="I51" s="513">
        <v>0</v>
      </c>
      <c r="J51" s="513"/>
      <c r="K51" s="276">
        <v>0</v>
      </c>
      <c r="L51" s="276">
        <v>16264000</v>
      </c>
      <c r="M51" s="276">
        <v>-23353.52</v>
      </c>
      <c r="N51" s="276">
        <v>-3096061.62</v>
      </c>
      <c r="O51" s="513">
        <v>-3119415.14</v>
      </c>
      <c r="P51" s="513"/>
      <c r="Q51" s="513"/>
      <c r="R51" s="276">
        <v>1164637.35</v>
      </c>
      <c r="S51" s="276">
        <v>-1954777.79</v>
      </c>
      <c r="T51" s="276">
        <v>18218777.79</v>
      </c>
      <c r="U51" s="278"/>
    </row>
    <row r="52" spans="2:21" ht="15" customHeight="1" hidden="1">
      <c r="B52" s="263" t="s">
        <v>979</v>
      </c>
      <c r="C52" s="506" t="s">
        <v>654</v>
      </c>
      <c r="D52" s="506"/>
      <c r="E52" s="506"/>
      <c r="F52" s="506"/>
      <c r="G52" s="264">
        <v>0</v>
      </c>
      <c r="H52" s="264">
        <v>0</v>
      </c>
      <c r="I52" s="507">
        <v>0</v>
      </c>
      <c r="J52" s="507"/>
      <c r="K52" s="264">
        <v>0</v>
      </c>
      <c r="L52" s="264">
        <v>0</v>
      </c>
      <c r="M52" s="264">
        <v>-23353.52</v>
      </c>
      <c r="N52" s="264">
        <v>-3096061.62</v>
      </c>
      <c r="O52" s="507">
        <v>-3119415.14</v>
      </c>
      <c r="P52" s="507"/>
      <c r="Q52" s="507"/>
      <c r="R52" s="264">
        <v>1164491.35</v>
      </c>
      <c r="S52" s="264">
        <v>-1954923.79</v>
      </c>
      <c r="T52" s="264">
        <v>1954923.79</v>
      </c>
      <c r="U52" s="279"/>
    </row>
    <row r="53" spans="2:21" ht="15" customHeight="1" hidden="1">
      <c r="B53" s="263" t="s">
        <v>1015</v>
      </c>
      <c r="C53" s="506" t="s">
        <v>688</v>
      </c>
      <c r="D53" s="506"/>
      <c r="E53" s="506"/>
      <c r="F53" s="506"/>
      <c r="G53" s="264">
        <v>0</v>
      </c>
      <c r="H53" s="264">
        <v>0</v>
      </c>
      <c r="I53" s="507">
        <v>0</v>
      </c>
      <c r="J53" s="507"/>
      <c r="K53" s="264">
        <v>0</v>
      </c>
      <c r="L53" s="264">
        <v>0</v>
      </c>
      <c r="M53" s="264">
        <v>0</v>
      </c>
      <c r="N53" s="264">
        <v>-98500</v>
      </c>
      <c r="O53" s="507">
        <v>-98500</v>
      </c>
      <c r="P53" s="507"/>
      <c r="Q53" s="507"/>
      <c r="R53" s="264">
        <v>0</v>
      </c>
      <c r="S53" s="264">
        <v>-98500</v>
      </c>
      <c r="T53" s="264">
        <v>98500</v>
      </c>
      <c r="U53" s="279"/>
    </row>
    <row r="54" spans="2:21" ht="15" customHeight="1" hidden="1">
      <c r="B54" s="263" t="s">
        <v>1016</v>
      </c>
      <c r="C54" s="506" t="s">
        <v>1017</v>
      </c>
      <c r="D54" s="506"/>
      <c r="E54" s="506"/>
      <c r="F54" s="506"/>
      <c r="G54" s="264">
        <v>0</v>
      </c>
      <c r="H54" s="264">
        <v>0</v>
      </c>
      <c r="I54" s="507">
        <v>0</v>
      </c>
      <c r="J54" s="507"/>
      <c r="K54" s="264">
        <v>0</v>
      </c>
      <c r="L54" s="264">
        <v>0</v>
      </c>
      <c r="M54" s="264">
        <v>0</v>
      </c>
      <c r="N54" s="264">
        <v>-43500</v>
      </c>
      <c r="O54" s="507">
        <v>-43500</v>
      </c>
      <c r="P54" s="507"/>
      <c r="Q54" s="507"/>
      <c r="R54" s="264">
        <v>0</v>
      </c>
      <c r="S54" s="264">
        <v>-43500</v>
      </c>
      <c r="T54" s="264">
        <v>43500</v>
      </c>
      <c r="U54" s="279"/>
    </row>
    <row r="55" spans="2:21" ht="15" customHeight="1" hidden="1">
      <c r="B55" s="263" t="s">
        <v>1023</v>
      </c>
      <c r="C55" s="506" t="s">
        <v>690</v>
      </c>
      <c r="D55" s="506"/>
      <c r="E55" s="506"/>
      <c r="F55" s="506"/>
      <c r="G55" s="264">
        <v>0</v>
      </c>
      <c r="H55" s="264">
        <v>0</v>
      </c>
      <c r="I55" s="507">
        <v>0</v>
      </c>
      <c r="J55" s="507"/>
      <c r="K55" s="264">
        <v>0</v>
      </c>
      <c r="L55" s="264">
        <v>0</v>
      </c>
      <c r="M55" s="264">
        <v>0</v>
      </c>
      <c r="N55" s="264">
        <v>-55000</v>
      </c>
      <c r="O55" s="507">
        <v>-55000</v>
      </c>
      <c r="P55" s="507"/>
      <c r="Q55" s="507"/>
      <c r="R55" s="264">
        <v>0</v>
      </c>
      <c r="S55" s="264">
        <v>-55000</v>
      </c>
      <c r="T55" s="264">
        <v>55000</v>
      </c>
      <c r="U55" s="279"/>
    </row>
    <row r="56" spans="2:21" ht="15" customHeight="1" hidden="1">
      <c r="B56" s="263" t="s">
        <v>980</v>
      </c>
      <c r="C56" s="506" t="s">
        <v>692</v>
      </c>
      <c r="D56" s="506"/>
      <c r="E56" s="506"/>
      <c r="F56" s="506"/>
      <c r="G56" s="264">
        <v>0</v>
      </c>
      <c r="H56" s="264">
        <v>0</v>
      </c>
      <c r="I56" s="507">
        <v>0</v>
      </c>
      <c r="J56" s="507"/>
      <c r="K56" s="264">
        <v>0</v>
      </c>
      <c r="L56" s="264">
        <v>0</v>
      </c>
      <c r="M56" s="264">
        <v>0</v>
      </c>
      <c r="N56" s="264">
        <v>-67201.41</v>
      </c>
      <c r="O56" s="507">
        <v>-67201.41</v>
      </c>
      <c r="P56" s="507"/>
      <c r="Q56" s="507"/>
      <c r="R56" s="264">
        <v>68276.21</v>
      </c>
      <c r="S56" s="264">
        <v>1074.8</v>
      </c>
      <c r="T56" s="264">
        <v>-1074.8</v>
      </c>
      <c r="U56" s="279"/>
    </row>
    <row r="57" spans="2:21" ht="15" customHeight="1" hidden="1">
      <c r="B57" s="263" t="s">
        <v>693</v>
      </c>
      <c r="C57" s="506" t="s">
        <v>694</v>
      </c>
      <c r="D57" s="506"/>
      <c r="E57" s="506"/>
      <c r="F57" s="506"/>
      <c r="G57" s="264">
        <v>0</v>
      </c>
      <c r="H57" s="264">
        <v>0</v>
      </c>
      <c r="I57" s="507">
        <v>0</v>
      </c>
      <c r="J57" s="507"/>
      <c r="K57" s="264">
        <v>0</v>
      </c>
      <c r="L57" s="264">
        <v>0</v>
      </c>
      <c r="M57" s="264">
        <v>0</v>
      </c>
      <c r="N57" s="264">
        <v>-6643.03</v>
      </c>
      <c r="O57" s="507">
        <v>-6643.03</v>
      </c>
      <c r="P57" s="507"/>
      <c r="Q57" s="507"/>
      <c r="R57" s="264">
        <v>3159.73</v>
      </c>
      <c r="S57" s="264">
        <v>-3483.3</v>
      </c>
      <c r="T57" s="264">
        <v>3483.3</v>
      </c>
      <c r="U57" s="279"/>
    </row>
    <row r="58" spans="2:21" ht="15" customHeight="1" hidden="1">
      <c r="B58" s="263" t="s">
        <v>695</v>
      </c>
      <c r="C58" s="506" t="s">
        <v>696</v>
      </c>
      <c r="D58" s="506"/>
      <c r="E58" s="506"/>
      <c r="F58" s="506"/>
      <c r="G58" s="264">
        <v>0</v>
      </c>
      <c r="H58" s="264">
        <v>0</v>
      </c>
      <c r="I58" s="507">
        <v>0</v>
      </c>
      <c r="J58" s="507"/>
      <c r="K58" s="264">
        <v>0</v>
      </c>
      <c r="L58" s="264">
        <v>0</v>
      </c>
      <c r="M58" s="264">
        <v>0</v>
      </c>
      <c r="N58" s="264">
        <v>-4710.62</v>
      </c>
      <c r="O58" s="507">
        <v>-4710.62</v>
      </c>
      <c r="P58" s="507"/>
      <c r="Q58" s="507"/>
      <c r="R58" s="264">
        <v>1029.45</v>
      </c>
      <c r="S58" s="264">
        <v>-3681.17</v>
      </c>
      <c r="T58" s="264">
        <v>3681.17</v>
      </c>
      <c r="U58" s="279"/>
    </row>
    <row r="59" spans="2:21" ht="15" customHeight="1" hidden="1">
      <c r="B59" s="263" t="s">
        <v>697</v>
      </c>
      <c r="C59" s="506" t="s">
        <v>698</v>
      </c>
      <c r="D59" s="506"/>
      <c r="E59" s="506"/>
      <c r="F59" s="506"/>
      <c r="G59" s="264">
        <v>0</v>
      </c>
      <c r="H59" s="264">
        <v>0</v>
      </c>
      <c r="I59" s="507">
        <v>0</v>
      </c>
      <c r="J59" s="507"/>
      <c r="K59" s="264">
        <v>0</v>
      </c>
      <c r="L59" s="264">
        <v>0</v>
      </c>
      <c r="M59" s="264">
        <v>0</v>
      </c>
      <c r="N59" s="264">
        <v>-8140.21</v>
      </c>
      <c r="O59" s="507">
        <v>-8140.21</v>
      </c>
      <c r="P59" s="507"/>
      <c r="Q59" s="507"/>
      <c r="R59" s="264">
        <v>8140.21</v>
      </c>
      <c r="S59" s="264">
        <v>0</v>
      </c>
      <c r="T59" s="264">
        <v>0</v>
      </c>
      <c r="U59" s="279"/>
    </row>
    <row r="60" spans="2:21" ht="15" customHeight="1" hidden="1">
      <c r="B60" s="263" t="s">
        <v>699</v>
      </c>
      <c r="C60" s="506" t="s">
        <v>700</v>
      </c>
      <c r="D60" s="506"/>
      <c r="E60" s="506"/>
      <c r="F60" s="506"/>
      <c r="G60" s="264">
        <v>0</v>
      </c>
      <c r="H60" s="264">
        <v>0</v>
      </c>
      <c r="I60" s="507">
        <v>0</v>
      </c>
      <c r="J60" s="507"/>
      <c r="K60" s="264">
        <v>0</v>
      </c>
      <c r="L60" s="264">
        <v>0</v>
      </c>
      <c r="M60" s="264">
        <v>0</v>
      </c>
      <c r="N60" s="264">
        <v>21267.44</v>
      </c>
      <c r="O60" s="507">
        <v>21267.44</v>
      </c>
      <c r="P60" s="507"/>
      <c r="Q60" s="507"/>
      <c r="R60" s="264">
        <v>826</v>
      </c>
      <c r="S60" s="264">
        <v>22093.44</v>
      </c>
      <c r="T60" s="264">
        <v>-22093.44</v>
      </c>
      <c r="U60" s="279"/>
    </row>
    <row r="61" spans="2:21" ht="15" customHeight="1" hidden="1">
      <c r="B61" s="263" t="s">
        <v>701</v>
      </c>
      <c r="C61" s="506" t="s">
        <v>702</v>
      </c>
      <c r="D61" s="506"/>
      <c r="E61" s="506"/>
      <c r="F61" s="506"/>
      <c r="G61" s="264">
        <v>0</v>
      </c>
      <c r="H61" s="264">
        <v>0</v>
      </c>
      <c r="I61" s="507">
        <v>0</v>
      </c>
      <c r="J61" s="507"/>
      <c r="K61" s="264">
        <v>0</v>
      </c>
      <c r="L61" s="264">
        <v>0</v>
      </c>
      <c r="M61" s="264">
        <v>0</v>
      </c>
      <c r="N61" s="264">
        <v>-285</v>
      </c>
      <c r="O61" s="507">
        <v>-285</v>
      </c>
      <c r="P61" s="507"/>
      <c r="Q61" s="507"/>
      <c r="R61" s="264">
        <v>282.2</v>
      </c>
      <c r="S61" s="264">
        <v>-2.8</v>
      </c>
      <c r="T61" s="264">
        <v>2.8</v>
      </c>
      <c r="U61" s="279"/>
    </row>
    <row r="62" spans="2:21" ht="15" customHeight="1" hidden="1">
      <c r="B62" s="263" t="s">
        <v>1024</v>
      </c>
      <c r="C62" s="506" t="s">
        <v>1025</v>
      </c>
      <c r="D62" s="506"/>
      <c r="E62" s="506"/>
      <c r="F62" s="506"/>
      <c r="G62" s="264">
        <v>0</v>
      </c>
      <c r="H62" s="264">
        <v>0</v>
      </c>
      <c r="I62" s="507">
        <v>0</v>
      </c>
      <c r="J62" s="507"/>
      <c r="K62" s="264">
        <v>0</v>
      </c>
      <c r="L62" s="264">
        <v>0</v>
      </c>
      <c r="M62" s="264">
        <v>0</v>
      </c>
      <c r="N62" s="264">
        <v>-1000</v>
      </c>
      <c r="O62" s="507">
        <v>-1000</v>
      </c>
      <c r="P62" s="507"/>
      <c r="Q62" s="507"/>
      <c r="R62" s="264">
        <v>0</v>
      </c>
      <c r="S62" s="264">
        <v>-1000</v>
      </c>
      <c r="T62" s="264">
        <v>1000</v>
      </c>
      <c r="U62" s="279"/>
    </row>
    <row r="63" spans="2:21" ht="15" customHeight="1" hidden="1">
      <c r="B63" s="263" t="s">
        <v>705</v>
      </c>
      <c r="C63" s="506" t="s">
        <v>706</v>
      </c>
      <c r="D63" s="506"/>
      <c r="E63" s="506"/>
      <c r="F63" s="506"/>
      <c r="G63" s="264">
        <v>0</v>
      </c>
      <c r="H63" s="264">
        <v>0</v>
      </c>
      <c r="I63" s="507">
        <v>0</v>
      </c>
      <c r="J63" s="507"/>
      <c r="K63" s="264">
        <v>0</v>
      </c>
      <c r="L63" s="264">
        <v>0</v>
      </c>
      <c r="M63" s="264">
        <v>0</v>
      </c>
      <c r="N63" s="264">
        <v>-6616</v>
      </c>
      <c r="O63" s="507">
        <v>-6616</v>
      </c>
      <c r="P63" s="507"/>
      <c r="Q63" s="507"/>
      <c r="R63" s="264">
        <v>250</v>
      </c>
      <c r="S63" s="264">
        <v>-6366</v>
      </c>
      <c r="T63" s="264">
        <v>6366</v>
      </c>
      <c r="U63" s="279"/>
    </row>
    <row r="64" spans="2:21" ht="15" customHeight="1" hidden="1">
      <c r="B64" s="263" t="s">
        <v>707</v>
      </c>
      <c r="C64" s="506" t="s">
        <v>708</v>
      </c>
      <c r="D64" s="506"/>
      <c r="E64" s="506"/>
      <c r="F64" s="506"/>
      <c r="G64" s="264">
        <v>0</v>
      </c>
      <c r="H64" s="264">
        <v>0</v>
      </c>
      <c r="I64" s="507">
        <v>0</v>
      </c>
      <c r="J64" s="507"/>
      <c r="K64" s="264">
        <v>0</v>
      </c>
      <c r="L64" s="264">
        <v>0</v>
      </c>
      <c r="M64" s="264">
        <v>0</v>
      </c>
      <c r="N64" s="264">
        <v>-2934</v>
      </c>
      <c r="O64" s="507">
        <v>-2934</v>
      </c>
      <c r="P64" s="507"/>
      <c r="Q64" s="507"/>
      <c r="R64" s="264">
        <v>4530.55</v>
      </c>
      <c r="S64" s="264">
        <v>1596.55</v>
      </c>
      <c r="T64" s="264">
        <v>-1596.55</v>
      </c>
      <c r="U64" s="279"/>
    </row>
    <row r="65" spans="2:21" ht="15" customHeight="1" hidden="1">
      <c r="B65" s="263" t="s">
        <v>1001</v>
      </c>
      <c r="C65" s="506" t="s">
        <v>1002</v>
      </c>
      <c r="D65" s="506"/>
      <c r="E65" s="506"/>
      <c r="F65" s="506"/>
      <c r="G65" s="264">
        <v>0</v>
      </c>
      <c r="H65" s="264">
        <v>0</v>
      </c>
      <c r="I65" s="507">
        <v>0</v>
      </c>
      <c r="J65" s="507"/>
      <c r="K65" s="264">
        <v>0</v>
      </c>
      <c r="L65" s="264">
        <v>0</v>
      </c>
      <c r="M65" s="264">
        <v>0</v>
      </c>
      <c r="N65" s="264">
        <v>-2494</v>
      </c>
      <c r="O65" s="507">
        <v>-2494</v>
      </c>
      <c r="P65" s="507"/>
      <c r="Q65" s="507"/>
      <c r="R65" s="264">
        <v>983.6</v>
      </c>
      <c r="S65" s="264">
        <v>-1510.4</v>
      </c>
      <c r="T65" s="264">
        <v>1510.4</v>
      </c>
      <c r="U65" s="279"/>
    </row>
    <row r="66" spans="2:21" ht="15" customHeight="1" hidden="1">
      <c r="B66" s="263" t="s">
        <v>709</v>
      </c>
      <c r="C66" s="506" t="s">
        <v>710</v>
      </c>
      <c r="D66" s="506"/>
      <c r="E66" s="506"/>
      <c r="F66" s="506"/>
      <c r="G66" s="264">
        <v>0</v>
      </c>
      <c r="H66" s="264">
        <v>0</v>
      </c>
      <c r="I66" s="507">
        <v>0</v>
      </c>
      <c r="J66" s="507"/>
      <c r="K66" s="264">
        <v>0</v>
      </c>
      <c r="L66" s="264">
        <v>0</v>
      </c>
      <c r="M66" s="264">
        <v>0</v>
      </c>
      <c r="N66" s="264">
        <v>-853.52</v>
      </c>
      <c r="O66" s="507">
        <v>-853.52</v>
      </c>
      <c r="P66" s="507"/>
      <c r="Q66" s="507"/>
      <c r="R66" s="264">
        <v>0</v>
      </c>
      <c r="S66" s="264">
        <v>-853.52</v>
      </c>
      <c r="T66" s="264">
        <v>853.52</v>
      </c>
      <c r="U66" s="279"/>
    </row>
    <row r="67" spans="2:21" ht="15" customHeight="1" hidden="1">
      <c r="B67" s="263" t="s">
        <v>1130</v>
      </c>
      <c r="C67" s="506" t="s">
        <v>1131</v>
      </c>
      <c r="D67" s="506"/>
      <c r="E67" s="506"/>
      <c r="F67" s="506"/>
      <c r="G67" s="264">
        <v>0</v>
      </c>
      <c r="H67" s="264">
        <v>0</v>
      </c>
      <c r="I67" s="507">
        <v>0</v>
      </c>
      <c r="J67" s="507"/>
      <c r="K67" s="264">
        <v>0</v>
      </c>
      <c r="L67" s="264">
        <v>0</v>
      </c>
      <c r="M67" s="264">
        <v>0</v>
      </c>
      <c r="N67" s="264">
        <v>-49074.47</v>
      </c>
      <c r="O67" s="507">
        <v>-49074.47</v>
      </c>
      <c r="P67" s="507"/>
      <c r="Q67" s="507"/>
      <c r="R67" s="264">
        <v>49074.47</v>
      </c>
      <c r="S67" s="264">
        <v>0</v>
      </c>
      <c r="T67" s="264">
        <v>0</v>
      </c>
      <c r="U67" s="279"/>
    </row>
    <row r="68" spans="2:21" ht="15" customHeight="1" hidden="1">
      <c r="B68" s="263" t="s">
        <v>711</v>
      </c>
      <c r="C68" s="506" t="s">
        <v>712</v>
      </c>
      <c r="D68" s="506"/>
      <c r="E68" s="506"/>
      <c r="F68" s="506"/>
      <c r="G68" s="264">
        <v>0</v>
      </c>
      <c r="H68" s="264">
        <v>0</v>
      </c>
      <c r="I68" s="507">
        <v>0</v>
      </c>
      <c r="J68" s="507"/>
      <c r="K68" s="264">
        <v>0</v>
      </c>
      <c r="L68" s="264">
        <v>0</v>
      </c>
      <c r="M68" s="264">
        <v>0</v>
      </c>
      <c r="N68" s="264">
        <v>-3568</v>
      </c>
      <c r="O68" s="507">
        <v>-3568</v>
      </c>
      <c r="P68" s="507"/>
      <c r="Q68" s="507"/>
      <c r="R68" s="264">
        <v>0</v>
      </c>
      <c r="S68" s="264">
        <v>-3568</v>
      </c>
      <c r="T68" s="264">
        <v>3568</v>
      </c>
      <c r="U68" s="279"/>
    </row>
    <row r="69" spans="2:21" ht="15" customHeight="1" hidden="1">
      <c r="B69" s="263" t="s">
        <v>1026</v>
      </c>
      <c r="C69" s="506" t="s">
        <v>1027</v>
      </c>
      <c r="D69" s="506"/>
      <c r="E69" s="506"/>
      <c r="F69" s="506"/>
      <c r="G69" s="264">
        <v>0</v>
      </c>
      <c r="H69" s="264">
        <v>0</v>
      </c>
      <c r="I69" s="507">
        <v>0</v>
      </c>
      <c r="J69" s="507"/>
      <c r="K69" s="264">
        <v>0</v>
      </c>
      <c r="L69" s="264">
        <v>0</v>
      </c>
      <c r="M69" s="264">
        <v>0</v>
      </c>
      <c r="N69" s="264">
        <v>-458</v>
      </c>
      <c r="O69" s="507">
        <v>-458</v>
      </c>
      <c r="P69" s="507"/>
      <c r="Q69" s="507"/>
      <c r="R69" s="264">
        <v>0</v>
      </c>
      <c r="S69" s="264">
        <v>-458</v>
      </c>
      <c r="T69" s="264">
        <v>458</v>
      </c>
      <c r="U69" s="279"/>
    </row>
    <row r="70" spans="2:21" ht="15" customHeight="1" hidden="1">
      <c r="B70" s="263" t="s">
        <v>1093</v>
      </c>
      <c r="C70" s="506" t="s">
        <v>1094</v>
      </c>
      <c r="D70" s="506"/>
      <c r="E70" s="506"/>
      <c r="F70" s="506"/>
      <c r="G70" s="264">
        <v>0</v>
      </c>
      <c r="H70" s="264">
        <v>0</v>
      </c>
      <c r="I70" s="507">
        <v>0</v>
      </c>
      <c r="J70" s="507"/>
      <c r="K70" s="264">
        <v>0</v>
      </c>
      <c r="L70" s="264">
        <v>0</v>
      </c>
      <c r="M70" s="264">
        <v>0</v>
      </c>
      <c r="N70" s="264">
        <v>-1692</v>
      </c>
      <c r="O70" s="507">
        <v>-1692</v>
      </c>
      <c r="P70" s="507"/>
      <c r="Q70" s="507"/>
      <c r="R70" s="264">
        <v>0</v>
      </c>
      <c r="S70" s="264">
        <v>-1692</v>
      </c>
      <c r="T70" s="264">
        <v>1692</v>
      </c>
      <c r="U70" s="279"/>
    </row>
    <row r="71" spans="2:21" ht="15" customHeight="1" hidden="1">
      <c r="B71" s="263" t="s">
        <v>1095</v>
      </c>
      <c r="C71" s="506" t="s">
        <v>1096</v>
      </c>
      <c r="D71" s="506"/>
      <c r="E71" s="506"/>
      <c r="F71" s="506"/>
      <c r="G71" s="264">
        <v>0</v>
      </c>
      <c r="H71" s="264">
        <v>0</v>
      </c>
      <c r="I71" s="507">
        <v>0</v>
      </c>
      <c r="J71" s="507"/>
      <c r="K71" s="264">
        <v>0</v>
      </c>
      <c r="L71" s="264">
        <v>0</v>
      </c>
      <c r="M71" s="264">
        <v>0</v>
      </c>
      <c r="N71" s="264">
        <v>-3264</v>
      </c>
      <c r="O71" s="507">
        <v>-3264</v>
      </c>
      <c r="P71" s="507"/>
      <c r="Q71" s="507"/>
      <c r="R71" s="264">
        <v>900</v>
      </c>
      <c r="S71" s="264">
        <v>-2364</v>
      </c>
      <c r="T71" s="264">
        <v>2364</v>
      </c>
      <c r="U71" s="279"/>
    </row>
    <row r="72" spans="2:21" ht="15" customHeight="1" hidden="1">
      <c r="B72" s="263" t="s">
        <v>1097</v>
      </c>
      <c r="C72" s="506" t="s">
        <v>1098</v>
      </c>
      <c r="D72" s="506"/>
      <c r="E72" s="506"/>
      <c r="F72" s="506"/>
      <c r="G72" s="264">
        <v>0</v>
      </c>
      <c r="H72" s="264">
        <v>0</v>
      </c>
      <c r="I72" s="507">
        <v>0</v>
      </c>
      <c r="J72" s="507"/>
      <c r="K72" s="264">
        <v>0</v>
      </c>
      <c r="L72" s="264">
        <v>0</v>
      </c>
      <c r="M72" s="264">
        <v>0</v>
      </c>
      <c r="N72" s="264">
        <v>-3264</v>
      </c>
      <c r="O72" s="507">
        <v>-3264</v>
      </c>
      <c r="P72" s="507"/>
      <c r="Q72" s="507"/>
      <c r="R72" s="264">
        <v>900</v>
      </c>
      <c r="S72" s="264">
        <v>-2364</v>
      </c>
      <c r="T72" s="264">
        <v>2364</v>
      </c>
      <c r="U72" s="279"/>
    </row>
    <row r="73" spans="2:21" ht="15" customHeight="1" hidden="1">
      <c r="B73" s="263" t="s">
        <v>1028</v>
      </c>
      <c r="C73" s="506" t="s">
        <v>1029</v>
      </c>
      <c r="D73" s="506"/>
      <c r="E73" s="506"/>
      <c r="F73" s="506"/>
      <c r="G73" s="264">
        <v>0</v>
      </c>
      <c r="H73" s="264">
        <v>0</v>
      </c>
      <c r="I73" s="507">
        <v>0</v>
      </c>
      <c r="J73" s="507"/>
      <c r="K73" s="264">
        <v>0</v>
      </c>
      <c r="L73" s="264">
        <v>0</v>
      </c>
      <c r="M73" s="264">
        <v>0</v>
      </c>
      <c r="N73" s="264">
        <v>-807.63</v>
      </c>
      <c r="O73" s="507">
        <v>-807.63</v>
      </c>
      <c r="P73" s="507"/>
      <c r="Q73" s="507"/>
      <c r="R73" s="264">
        <v>0</v>
      </c>
      <c r="S73" s="264">
        <v>-807.63</v>
      </c>
      <c r="T73" s="264">
        <v>807.63</v>
      </c>
      <c r="U73" s="279"/>
    </row>
    <row r="74" spans="2:21" ht="15" customHeight="1" hidden="1">
      <c r="B74" s="263" t="s">
        <v>1030</v>
      </c>
      <c r="C74" s="506" t="s">
        <v>1031</v>
      </c>
      <c r="D74" s="506"/>
      <c r="E74" s="506"/>
      <c r="F74" s="506"/>
      <c r="G74" s="264">
        <v>0</v>
      </c>
      <c r="H74" s="264">
        <v>0</v>
      </c>
      <c r="I74" s="507">
        <v>0</v>
      </c>
      <c r="J74" s="507"/>
      <c r="K74" s="264">
        <v>0</v>
      </c>
      <c r="L74" s="264">
        <v>0</v>
      </c>
      <c r="M74" s="264">
        <v>0</v>
      </c>
      <c r="N74" s="264">
        <v>-807.63</v>
      </c>
      <c r="O74" s="507">
        <v>-807.63</v>
      </c>
      <c r="P74" s="507"/>
      <c r="Q74" s="507"/>
      <c r="R74" s="264">
        <v>0</v>
      </c>
      <c r="S74" s="264">
        <v>-807.63</v>
      </c>
      <c r="T74" s="264">
        <v>807.63</v>
      </c>
      <c r="U74" s="279"/>
    </row>
    <row r="75" spans="2:21" ht="15" customHeight="1" hidden="1">
      <c r="B75" s="263" t="s">
        <v>713</v>
      </c>
      <c r="C75" s="506" t="s">
        <v>714</v>
      </c>
      <c r="D75" s="506"/>
      <c r="E75" s="506"/>
      <c r="F75" s="506"/>
      <c r="G75" s="264">
        <v>0</v>
      </c>
      <c r="H75" s="264">
        <v>0</v>
      </c>
      <c r="I75" s="507">
        <v>0</v>
      </c>
      <c r="J75" s="507"/>
      <c r="K75" s="264">
        <v>0</v>
      </c>
      <c r="L75" s="264">
        <v>0</v>
      </c>
      <c r="M75" s="264">
        <v>0</v>
      </c>
      <c r="N75" s="264">
        <v>-306053.08</v>
      </c>
      <c r="O75" s="507">
        <v>-306053.08</v>
      </c>
      <c r="P75" s="507"/>
      <c r="Q75" s="507"/>
      <c r="R75" s="264">
        <v>19553.28</v>
      </c>
      <c r="S75" s="264">
        <v>-286499.8</v>
      </c>
      <c r="T75" s="264">
        <v>286499.8</v>
      </c>
      <c r="U75" s="279"/>
    </row>
    <row r="76" spans="2:21" ht="15" customHeight="1" hidden="1">
      <c r="B76" s="263" t="s">
        <v>715</v>
      </c>
      <c r="C76" s="506" t="s">
        <v>716</v>
      </c>
      <c r="D76" s="506"/>
      <c r="E76" s="506"/>
      <c r="F76" s="506"/>
      <c r="G76" s="264">
        <v>0</v>
      </c>
      <c r="H76" s="264">
        <v>0</v>
      </c>
      <c r="I76" s="507">
        <v>0</v>
      </c>
      <c r="J76" s="507"/>
      <c r="K76" s="264">
        <v>0</v>
      </c>
      <c r="L76" s="264">
        <v>0</v>
      </c>
      <c r="M76" s="264">
        <v>0</v>
      </c>
      <c r="N76" s="264">
        <v>-137913.26</v>
      </c>
      <c r="O76" s="507">
        <v>-137913.26</v>
      </c>
      <c r="P76" s="507"/>
      <c r="Q76" s="507"/>
      <c r="R76" s="264">
        <v>9713.28</v>
      </c>
      <c r="S76" s="264">
        <v>-128199.98</v>
      </c>
      <c r="T76" s="264">
        <v>128199.98</v>
      </c>
      <c r="U76" s="279"/>
    </row>
    <row r="77" spans="2:21" ht="15" customHeight="1" hidden="1">
      <c r="B77" s="263" t="s">
        <v>717</v>
      </c>
      <c r="C77" s="506" t="s">
        <v>718</v>
      </c>
      <c r="D77" s="506"/>
      <c r="E77" s="506"/>
      <c r="F77" s="506"/>
      <c r="G77" s="264">
        <v>0</v>
      </c>
      <c r="H77" s="264">
        <v>0</v>
      </c>
      <c r="I77" s="507">
        <v>0</v>
      </c>
      <c r="J77" s="507"/>
      <c r="K77" s="264">
        <v>0</v>
      </c>
      <c r="L77" s="264">
        <v>0</v>
      </c>
      <c r="M77" s="264">
        <v>0</v>
      </c>
      <c r="N77" s="264">
        <v>-12373.64</v>
      </c>
      <c r="O77" s="507">
        <v>-12373.64</v>
      </c>
      <c r="P77" s="507"/>
      <c r="Q77" s="507"/>
      <c r="R77" s="264">
        <v>0</v>
      </c>
      <c r="S77" s="264">
        <v>-12373.64</v>
      </c>
      <c r="T77" s="264">
        <v>12373.64</v>
      </c>
      <c r="U77" s="279"/>
    </row>
    <row r="78" spans="2:21" ht="15" customHeight="1" hidden="1">
      <c r="B78" s="263" t="s">
        <v>719</v>
      </c>
      <c r="C78" s="506" t="s">
        <v>720</v>
      </c>
      <c r="D78" s="506"/>
      <c r="E78" s="506"/>
      <c r="F78" s="506"/>
      <c r="G78" s="264">
        <v>0</v>
      </c>
      <c r="H78" s="264">
        <v>0</v>
      </c>
      <c r="I78" s="507">
        <v>0</v>
      </c>
      <c r="J78" s="507"/>
      <c r="K78" s="264">
        <v>0</v>
      </c>
      <c r="L78" s="264">
        <v>0</v>
      </c>
      <c r="M78" s="264">
        <v>0</v>
      </c>
      <c r="N78" s="264">
        <v>-67453.68</v>
      </c>
      <c r="O78" s="507">
        <v>-67453.68</v>
      </c>
      <c r="P78" s="507"/>
      <c r="Q78" s="507"/>
      <c r="R78" s="264">
        <v>9840</v>
      </c>
      <c r="S78" s="264">
        <v>-57613.68</v>
      </c>
      <c r="T78" s="264">
        <v>57613.68</v>
      </c>
      <c r="U78" s="279"/>
    </row>
    <row r="79" spans="2:21" ht="15" customHeight="1" hidden="1">
      <c r="B79" s="263" t="s">
        <v>721</v>
      </c>
      <c r="C79" s="506" t="s">
        <v>722</v>
      </c>
      <c r="D79" s="506"/>
      <c r="E79" s="506"/>
      <c r="F79" s="506"/>
      <c r="G79" s="264">
        <v>0</v>
      </c>
      <c r="H79" s="264">
        <v>0</v>
      </c>
      <c r="I79" s="507">
        <v>0</v>
      </c>
      <c r="J79" s="507"/>
      <c r="K79" s="264">
        <v>0</v>
      </c>
      <c r="L79" s="264">
        <v>0</v>
      </c>
      <c r="M79" s="264">
        <v>0</v>
      </c>
      <c r="N79" s="264">
        <v>-88312.5</v>
      </c>
      <c r="O79" s="507">
        <v>-88312.5</v>
      </c>
      <c r="P79" s="507"/>
      <c r="Q79" s="507"/>
      <c r="R79" s="264">
        <v>0</v>
      </c>
      <c r="S79" s="264">
        <v>-88312.5</v>
      </c>
      <c r="T79" s="264">
        <v>88312.5</v>
      </c>
      <c r="U79" s="279"/>
    </row>
    <row r="80" spans="2:21" ht="15" customHeight="1" hidden="1">
      <c r="B80" s="263" t="s">
        <v>723</v>
      </c>
      <c r="C80" s="506" t="s">
        <v>724</v>
      </c>
      <c r="D80" s="506"/>
      <c r="E80" s="506"/>
      <c r="F80" s="506"/>
      <c r="G80" s="264">
        <v>0</v>
      </c>
      <c r="H80" s="264">
        <v>0</v>
      </c>
      <c r="I80" s="507">
        <v>0</v>
      </c>
      <c r="J80" s="507"/>
      <c r="K80" s="264">
        <v>0</v>
      </c>
      <c r="L80" s="264">
        <v>0</v>
      </c>
      <c r="M80" s="264">
        <v>0</v>
      </c>
      <c r="N80" s="264">
        <v>-20445.52</v>
      </c>
      <c r="O80" s="507">
        <v>-20445.52</v>
      </c>
      <c r="P80" s="507"/>
      <c r="Q80" s="507"/>
      <c r="R80" s="264">
        <v>18945.52</v>
      </c>
      <c r="S80" s="264">
        <v>-1500</v>
      </c>
      <c r="T80" s="264">
        <v>1500</v>
      </c>
      <c r="U80" s="279"/>
    </row>
    <row r="81" spans="2:21" ht="15" customHeight="1" hidden="1">
      <c r="B81" s="263" t="s">
        <v>725</v>
      </c>
      <c r="C81" s="506" t="s">
        <v>726</v>
      </c>
      <c r="D81" s="506"/>
      <c r="E81" s="506"/>
      <c r="F81" s="506"/>
      <c r="G81" s="264">
        <v>0</v>
      </c>
      <c r="H81" s="264">
        <v>0</v>
      </c>
      <c r="I81" s="507">
        <v>0</v>
      </c>
      <c r="J81" s="507"/>
      <c r="K81" s="264">
        <v>0</v>
      </c>
      <c r="L81" s="264">
        <v>0</v>
      </c>
      <c r="M81" s="264">
        <v>0</v>
      </c>
      <c r="N81" s="264">
        <v>-18945.52</v>
      </c>
      <c r="O81" s="507">
        <v>-18945.52</v>
      </c>
      <c r="P81" s="507"/>
      <c r="Q81" s="507"/>
      <c r="R81" s="264">
        <v>18945.52</v>
      </c>
      <c r="S81" s="264">
        <v>0</v>
      </c>
      <c r="T81" s="264">
        <v>0</v>
      </c>
      <c r="U81" s="279"/>
    </row>
    <row r="82" spans="2:21" ht="15" customHeight="1" hidden="1">
      <c r="B82" s="263" t="s">
        <v>727</v>
      </c>
      <c r="C82" s="506" t="s">
        <v>728</v>
      </c>
      <c r="D82" s="506"/>
      <c r="E82" s="506"/>
      <c r="F82" s="506"/>
      <c r="G82" s="264">
        <v>0</v>
      </c>
      <c r="H82" s="264">
        <v>0</v>
      </c>
      <c r="I82" s="507">
        <v>0</v>
      </c>
      <c r="J82" s="507"/>
      <c r="K82" s="264">
        <v>0</v>
      </c>
      <c r="L82" s="264">
        <v>0</v>
      </c>
      <c r="M82" s="264">
        <v>0</v>
      </c>
      <c r="N82" s="264">
        <v>-1000</v>
      </c>
      <c r="O82" s="507">
        <v>-1000</v>
      </c>
      <c r="P82" s="507"/>
      <c r="Q82" s="507"/>
      <c r="R82" s="264">
        <v>0</v>
      </c>
      <c r="S82" s="264">
        <v>-1000</v>
      </c>
      <c r="T82" s="264">
        <v>1000</v>
      </c>
      <c r="U82" s="279"/>
    </row>
    <row r="83" spans="2:21" ht="15" customHeight="1" hidden="1">
      <c r="B83" s="263" t="s">
        <v>1032</v>
      </c>
      <c r="C83" s="506" t="s">
        <v>1033</v>
      </c>
      <c r="D83" s="506"/>
      <c r="E83" s="506"/>
      <c r="F83" s="506"/>
      <c r="G83" s="264">
        <v>0</v>
      </c>
      <c r="H83" s="264">
        <v>0</v>
      </c>
      <c r="I83" s="507">
        <v>0</v>
      </c>
      <c r="J83" s="507"/>
      <c r="K83" s="264">
        <v>0</v>
      </c>
      <c r="L83" s="264">
        <v>0</v>
      </c>
      <c r="M83" s="264">
        <v>0</v>
      </c>
      <c r="N83" s="264">
        <v>-500</v>
      </c>
      <c r="O83" s="507">
        <v>-500</v>
      </c>
      <c r="P83" s="507"/>
      <c r="Q83" s="507"/>
      <c r="R83" s="264">
        <v>0</v>
      </c>
      <c r="S83" s="264">
        <v>-500</v>
      </c>
      <c r="T83" s="264">
        <v>500</v>
      </c>
      <c r="U83" s="279"/>
    </row>
    <row r="84" spans="2:21" ht="15" customHeight="1" hidden="1">
      <c r="B84" s="263" t="s">
        <v>729</v>
      </c>
      <c r="C84" s="506" t="s">
        <v>730</v>
      </c>
      <c r="D84" s="506"/>
      <c r="E84" s="506"/>
      <c r="F84" s="506"/>
      <c r="G84" s="264">
        <v>0</v>
      </c>
      <c r="H84" s="264">
        <v>0</v>
      </c>
      <c r="I84" s="507">
        <v>0</v>
      </c>
      <c r="J84" s="507"/>
      <c r="K84" s="264">
        <v>0</v>
      </c>
      <c r="L84" s="264">
        <v>0</v>
      </c>
      <c r="M84" s="264">
        <v>-499.95</v>
      </c>
      <c r="N84" s="264">
        <v>-398812.73</v>
      </c>
      <c r="O84" s="507">
        <v>-399312.68</v>
      </c>
      <c r="P84" s="507"/>
      <c r="Q84" s="507"/>
      <c r="R84" s="264">
        <v>493657.66</v>
      </c>
      <c r="S84" s="264">
        <v>94344.98</v>
      </c>
      <c r="T84" s="264">
        <v>-94344.98</v>
      </c>
      <c r="U84" s="279"/>
    </row>
    <row r="85" spans="2:21" ht="15" customHeight="1" hidden="1">
      <c r="B85" s="263" t="s">
        <v>731</v>
      </c>
      <c r="C85" s="506" t="s">
        <v>732</v>
      </c>
      <c r="D85" s="506"/>
      <c r="E85" s="506"/>
      <c r="F85" s="506"/>
      <c r="G85" s="264">
        <v>0</v>
      </c>
      <c r="H85" s="264">
        <v>0</v>
      </c>
      <c r="I85" s="507">
        <v>0</v>
      </c>
      <c r="J85" s="507"/>
      <c r="K85" s="264">
        <v>0</v>
      </c>
      <c r="L85" s="264">
        <v>0</v>
      </c>
      <c r="M85" s="264">
        <v>0</v>
      </c>
      <c r="N85" s="264">
        <v>-121606.72</v>
      </c>
      <c r="O85" s="507">
        <v>-121606.72</v>
      </c>
      <c r="P85" s="507"/>
      <c r="Q85" s="507"/>
      <c r="R85" s="264">
        <v>75077.18</v>
      </c>
      <c r="S85" s="264">
        <v>-46529.54</v>
      </c>
      <c r="T85" s="264">
        <v>46529.54</v>
      </c>
      <c r="U85" s="279"/>
    </row>
    <row r="86" spans="2:21" ht="15" customHeight="1" hidden="1">
      <c r="B86" s="263" t="s">
        <v>983</v>
      </c>
      <c r="C86" s="506" t="s">
        <v>984</v>
      </c>
      <c r="D86" s="506"/>
      <c r="E86" s="506"/>
      <c r="F86" s="506"/>
      <c r="G86" s="264">
        <v>0</v>
      </c>
      <c r="H86" s="264">
        <v>0</v>
      </c>
      <c r="I86" s="507">
        <v>0</v>
      </c>
      <c r="J86" s="507"/>
      <c r="K86" s="264">
        <v>0</v>
      </c>
      <c r="L86" s="264">
        <v>0</v>
      </c>
      <c r="M86" s="264">
        <v>0</v>
      </c>
      <c r="N86" s="264">
        <v>-18031.5</v>
      </c>
      <c r="O86" s="507">
        <v>-18031.5</v>
      </c>
      <c r="P86" s="507"/>
      <c r="Q86" s="507"/>
      <c r="R86" s="264">
        <v>18031.5</v>
      </c>
      <c r="S86" s="264">
        <v>0</v>
      </c>
      <c r="T86" s="264">
        <v>0</v>
      </c>
      <c r="U86" s="279"/>
    </row>
    <row r="87" spans="2:21" ht="15" customHeight="1" hidden="1">
      <c r="B87" s="263" t="s">
        <v>733</v>
      </c>
      <c r="C87" s="506" t="s">
        <v>734</v>
      </c>
      <c r="D87" s="506"/>
      <c r="E87" s="506"/>
      <c r="F87" s="506"/>
      <c r="G87" s="264">
        <v>0</v>
      </c>
      <c r="H87" s="264">
        <v>0</v>
      </c>
      <c r="I87" s="507">
        <v>0</v>
      </c>
      <c r="J87" s="507"/>
      <c r="K87" s="264">
        <v>0</v>
      </c>
      <c r="L87" s="264">
        <v>0</v>
      </c>
      <c r="M87" s="264">
        <v>0</v>
      </c>
      <c r="N87" s="264">
        <v>-8199.83</v>
      </c>
      <c r="O87" s="507">
        <v>-8199.83</v>
      </c>
      <c r="P87" s="507"/>
      <c r="Q87" s="507"/>
      <c r="R87" s="264">
        <v>7590.02</v>
      </c>
      <c r="S87" s="264">
        <v>-609.81</v>
      </c>
      <c r="T87" s="264">
        <v>609.81</v>
      </c>
      <c r="U87" s="279"/>
    </row>
    <row r="88" spans="2:21" ht="15" customHeight="1" hidden="1">
      <c r="B88" s="263" t="s">
        <v>985</v>
      </c>
      <c r="C88" s="506" t="s">
        <v>986</v>
      </c>
      <c r="D88" s="506"/>
      <c r="E88" s="506"/>
      <c r="F88" s="506"/>
      <c r="G88" s="264">
        <v>0</v>
      </c>
      <c r="H88" s="264">
        <v>0</v>
      </c>
      <c r="I88" s="507">
        <v>0</v>
      </c>
      <c r="J88" s="507"/>
      <c r="K88" s="264">
        <v>0</v>
      </c>
      <c r="L88" s="264">
        <v>0</v>
      </c>
      <c r="M88" s="264">
        <v>-499.95</v>
      </c>
      <c r="N88" s="264">
        <v>0</v>
      </c>
      <c r="O88" s="507">
        <v>-499.95</v>
      </c>
      <c r="P88" s="507"/>
      <c r="Q88" s="507"/>
      <c r="R88" s="264">
        <v>328273.35</v>
      </c>
      <c r="S88" s="264">
        <v>327773.4</v>
      </c>
      <c r="T88" s="264">
        <v>-327773.4</v>
      </c>
      <c r="U88" s="279"/>
    </row>
    <row r="89" spans="2:21" ht="15" customHeight="1" hidden="1">
      <c r="B89" s="263" t="s">
        <v>1034</v>
      </c>
      <c r="C89" s="506" t="s">
        <v>1035</v>
      </c>
      <c r="D89" s="506"/>
      <c r="E89" s="506"/>
      <c r="F89" s="506"/>
      <c r="G89" s="264">
        <v>0</v>
      </c>
      <c r="H89" s="264">
        <v>0</v>
      </c>
      <c r="I89" s="507">
        <v>0</v>
      </c>
      <c r="J89" s="507"/>
      <c r="K89" s="264">
        <v>0</v>
      </c>
      <c r="L89" s="264">
        <v>0</v>
      </c>
      <c r="M89" s="264">
        <v>0</v>
      </c>
      <c r="N89" s="264">
        <v>-186891.76</v>
      </c>
      <c r="O89" s="507">
        <v>-186891.76</v>
      </c>
      <c r="P89" s="507"/>
      <c r="Q89" s="507"/>
      <c r="R89" s="264">
        <v>20151.33</v>
      </c>
      <c r="S89" s="264">
        <v>-166740.43</v>
      </c>
      <c r="T89" s="264">
        <v>166740.43</v>
      </c>
      <c r="U89" s="279"/>
    </row>
    <row r="90" spans="2:21" ht="15" customHeight="1" hidden="1">
      <c r="B90" s="263" t="s">
        <v>735</v>
      </c>
      <c r="C90" s="506" t="s">
        <v>736</v>
      </c>
      <c r="D90" s="506"/>
      <c r="E90" s="506"/>
      <c r="F90" s="506"/>
      <c r="G90" s="264">
        <v>0</v>
      </c>
      <c r="H90" s="264">
        <v>0</v>
      </c>
      <c r="I90" s="507">
        <v>0</v>
      </c>
      <c r="J90" s="507"/>
      <c r="K90" s="264">
        <v>0</v>
      </c>
      <c r="L90" s="264">
        <v>0</v>
      </c>
      <c r="M90" s="264">
        <v>0</v>
      </c>
      <c r="N90" s="264">
        <v>-64082.92</v>
      </c>
      <c r="O90" s="507">
        <v>-64082.92</v>
      </c>
      <c r="P90" s="507"/>
      <c r="Q90" s="507"/>
      <c r="R90" s="264">
        <v>44534.28</v>
      </c>
      <c r="S90" s="264">
        <v>-19548.64</v>
      </c>
      <c r="T90" s="264">
        <v>19548.64</v>
      </c>
      <c r="U90" s="279"/>
    </row>
    <row r="91" spans="2:21" ht="15" customHeight="1" hidden="1">
      <c r="B91" s="263" t="s">
        <v>737</v>
      </c>
      <c r="C91" s="506" t="s">
        <v>738</v>
      </c>
      <c r="D91" s="506"/>
      <c r="E91" s="506"/>
      <c r="F91" s="506"/>
      <c r="G91" s="264">
        <v>0</v>
      </c>
      <c r="H91" s="264">
        <v>0</v>
      </c>
      <c r="I91" s="507">
        <v>0</v>
      </c>
      <c r="J91" s="507"/>
      <c r="K91" s="264">
        <v>0</v>
      </c>
      <c r="L91" s="264">
        <v>0</v>
      </c>
      <c r="M91" s="264">
        <v>-22693.57</v>
      </c>
      <c r="N91" s="264">
        <v>-1644455</v>
      </c>
      <c r="O91" s="507">
        <v>-1667148.57</v>
      </c>
      <c r="P91" s="507"/>
      <c r="Q91" s="507"/>
      <c r="R91" s="264">
        <v>394078.85</v>
      </c>
      <c r="S91" s="264">
        <v>-1273069.72</v>
      </c>
      <c r="T91" s="264">
        <v>1273069.72</v>
      </c>
      <c r="U91" s="279"/>
    </row>
    <row r="92" spans="2:21" ht="15" customHeight="1" hidden="1">
      <c r="B92" s="263" t="s">
        <v>739</v>
      </c>
      <c r="C92" s="506" t="s">
        <v>740</v>
      </c>
      <c r="D92" s="506"/>
      <c r="E92" s="506"/>
      <c r="F92" s="506"/>
      <c r="G92" s="264">
        <v>0</v>
      </c>
      <c r="H92" s="264">
        <v>0</v>
      </c>
      <c r="I92" s="507">
        <v>0</v>
      </c>
      <c r="J92" s="507"/>
      <c r="K92" s="264">
        <v>0</v>
      </c>
      <c r="L92" s="264">
        <v>0</v>
      </c>
      <c r="M92" s="264">
        <v>0</v>
      </c>
      <c r="N92" s="264">
        <v>-65051.92</v>
      </c>
      <c r="O92" s="507">
        <v>-65051.92</v>
      </c>
      <c r="P92" s="507"/>
      <c r="Q92" s="507"/>
      <c r="R92" s="264">
        <v>1830.63</v>
      </c>
      <c r="S92" s="264">
        <v>-63221.29</v>
      </c>
      <c r="T92" s="264">
        <v>63221.29</v>
      </c>
      <c r="U92" s="279"/>
    </row>
    <row r="93" spans="2:21" ht="15" customHeight="1" hidden="1">
      <c r="B93" s="263" t="s">
        <v>741</v>
      </c>
      <c r="C93" s="506" t="s">
        <v>742</v>
      </c>
      <c r="D93" s="506"/>
      <c r="E93" s="506"/>
      <c r="F93" s="506"/>
      <c r="G93" s="264">
        <v>0</v>
      </c>
      <c r="H93" s="264">
        <v>0</v>
      </c>
      <c r="I93" s="507">
        <v>0</v>
      </c>
      <c r="J93" s="507"/>
      <c r="K93" s="264">
        <v>0</v>
      </c>
      <c r="L93" s="264">
        <v>0</v>
      </c>
      <c r="M93" s="264">
        <v>0</v>
      </c>
      <c r="N93" s="264">
        <v>2400</v>
      </c>
      <c r="O93" s="507">
        <v>2400</v>
      </c>
      <c r="P93" s="507"/>
      <c r="Q93" s="507"/>
      <c r="R93" s="264">
        <v>17400</v>
      </c>
      <c r="S93" s="264">
        <v>19800</v>
      </c>
      <c r="T93" s="264">
        <v>-19800</v>
      </c>
      <c r="U93" s="279"/>
    </row>
    <row r="94" spans="2:21" ht="15" customHeight="1" hidden="1">
      <c r="B94" s="263" t="s">
        <v>743</v>
      </c>
      <c r="C94" s="506" t="s">
        <v>744</v>
      </c>
      <c r="D94" s="506"/>
      <c r="E94" s="506"/>
      <c r="F94" s="506"/>
      <c r="G94" s="264">
        <v>0</v>
      </c>
      <c r="H94" s="264">
        <v>0</v>
      </c>
      <c r="I94" s="507">
        <v>0</v>
      </c>
      <c r="J94" s="507"/>
      <c r="K94" s="264">
        <v>0</v>
      </c>
      <c r="L94" s="264">
        <v>0</v>
      </c>
      <c r="M94" s="264">
        <v>0</v>
      </c>
      <c r="N94" s="264">
        <v>-90226.09</v>
      </c>
      <c r="O94" s="507">
        <v>-90226.09</v>
      </c>
      <c r="P94" s="507"/>
      <c r="Q94" s="507"/>
      <c r="R94" s="264">
        <v>21708.54</v>
      </c>
      <c r="S94" s="264">
        <v>-68517.55</v>
      </c>
      <c r="T94" s="264">
        <v>68517.55</v>
      </c>
      <c r="U94" s="279"/>
    </row>
    <row r="95" spans="2:21" ht="15" customHeight="1" hidden="1">
      <c r="B95" s="263" t="s">
        <v>745</v>
      </c>
      <c r="C95" s="506" t="s">
        <v>746</v>
      </c>
      <c r="D95" s="506"/>
      <c r="E95" s="506"/>
      <c r="F95" s="506"/>
      <c r="G95" s="264">
        <v>0</v>
      </c>
      <c r="H95" s="264">
        <v>0</v>
      </c>
      <c r="I95" s="507">
        <v>0</v>
      </c>
      <c r="J95" s="507"/>
      <c r="K95" s="264">
        <v>0</v>
      </c>
      <c r="L95" s="264">
        <v>0</v>
      </c>
      <c r="M95" s="264">
        <v>0</v>
      </c>
      <c r="N95" s="264">
        <v>-1401.9</v>
      </c>
      <c r="O95" s="507">
        <v>-1401.9</v>
      </c>
      <c r="P95" s="507"/>
      <c r="Q95" s="507"/>
      <c r="R95" s="264">
        <v>0</v>
      </c>
      <c r="S95" s="264">
        <v>-1401.9</v>
      </c>
      <c r="T95" s="264">
        <v>1401.9</v>
      </c>
      <c r="U95" s="279"/>
    </row>
    <row r="96" spans="2:21" ht="15" customHeight="1" hidden="1">
      <c r="B96" s="263" t="s">
        <v>749</v>
      </c>
      <c r="C96" s="506" t="s">
        <v>750</v>
      </c>
      <c r="D96" s="506"/>
      <c r="E96" s="506"/>
      <c r="F96" s="506"/>
      <c r="G96" s="264">
        <v>0</v>
      </c>
      <c r="H96" s="264">
        <v>0</v>
      </c>
      <c r="I96" s="507">
        <v>0</v>
      </c>
      <c r="J96" s="507"/>
      <c r="K96" s="264">
        <v>0</v>
      </c>
      <c r="L96" s="264">
        <v>0</v>
      </c>
      <c r="M96" s="264">
        <v>0</v>
      </c>
      <c r="N96" s="264">
        <v>-236070.32</v>
      </c>
      <c r="O96" s="507">
        <v>-236070.32</v>
      </c>
      <c r="P96" s="507"/>
      <c r="Q96" s="507"/>
      <c r="R96" s="264">
        <v>4026.8</v>
      </c>
      <c r="S96" s="264">
        <v>-232043.52</v>
      </c>
      <c r="T96" s="264">
        <v>232043.52</v>
      </c>
      <c r="U96" s="279"/>
    </row>
    <row r="97" spans="2:21" ht="15" customHeight="1" hidden="1">
      <c r="B97" s="263" t="s">
        <v>987</v>
      </c>
      <c r="C97" s="506" t="s">
        <v>726</v>
      </c>
      <c r="D97" s="506"/>
      <c r="E97" s="506"/>
      <c r="F97" s="506"/>
      <c r="G97" s="264">
        <v>0</v>
      </c>
      <c r="H97" s="264">
        <v>0</v>
      </c>
      <c r="I97" s="507">
        <v>0</v>
      </c>
      <c r="J97" s="507"/>
      <c r="K97" s="264">
        <v>0</v>
      </c>
      <c r="L97" s="264">
        <v>0</v>
      </c>
      <c r="M97" s="264">
        <v>0</v>
      </c>
      <c r="N97" s="264">
        <v>-378694.97</v>
      </c>
      <c r="O97" s="507">
        <v>-378694.97</v>
      </c>
      <c r="P97" s="507"/>
      <c r="Q97" s="507"/>
      <c r="R97" s="264">
        <v>208525.42</v>
      </c>
      <c r="S97" s="264">
        <v>-170169.55</v>
      </c>
      <c r="T97" s="264">
        <v>170169.55</v>
      </c>
      <c r="U97" s="279"/>
    </row>
    <row r="98" spans="2:21" ht="15" customHeight="1" hidden="1">
      <c r="B98" s="263" t="s">
        <v>1003</v>
      </c>
      <c r="C98" s="506" t="s">
        <v>1004</v>
      </c>
      <c r="D98" s="506"/>
      <c r="E98" s="506"/>
      <c r="F98" s="506"/>
      <c r="G98" s="264">
        <v>0</v>
      </c>
      <c r="H98" s="264">
        <v>0</v>
      </c>
      <c r="I98" s="507">
        <v>0</v>
      </c>
      <c r="J98" s="507"/>
      <c r="K98" s="264">
        <v>0</v>
      </c>
      <c r="L98" s="264">
        <v>0</v>
      </c>
      <c r="M98" s="264">
        <v>-2771.46</v>
      </c>
      <c r="N98" s="264">
        <v>-117476.54</v>
      </c>
      <c r="O98" s="507">
        <v>-120248</v>
      </c>
      <c r="P98" s="507"/>
      <c r="Q98" s="507"/>
      <c r="R98" s="264">
        <v>11681.18</v>
      </c>
      <c r="S98" s="264">
        <v>-108566.82</v>
      </c>
      <c r="T98" s="264">
        <v>108566.82</v>
      </c>
      <c r="U98" s="279"/>
    </row>
    <row r="99" spans="2:21" ht="15" customHeight="1" hidden="1">
      <c r="B99" s="263" t="s">
        <v>753</v>
      </c>
      <c r="C99" s="506" t="s">
        <v>754</v>
      </c>
      <c r="D99" s="506"/>
      <c r="E99" s="506"/>
      <c r="F99" s="506"/>
      <c r="G99" s="264">
        <v>0</v>
      </c>
      <c r="H99" s="264">
        <v>0</v>
      </c>
      <c r="I99" s="507">
        <v>0</v>
      </c>
      <c r="J99" s="507"/>
      <c r="K99" s="264">
        <v>0</v>
      </c>
      <c r="L99" s="264">
        <v>0</v>
      </c>
      <c r="M99" s="264">
        <v>0</v>
      </c>
      <c r="N99" s="264">
        <v>-3173.63</v>
      </c>
      <c r="O99" s="507">
        <v>-3173.63</v>
      </c>
      <c r="P99" s="507"/>
      <c r="Q99" s="507"/>
      <c r="R99" s="264">
        <v>1733.55</v>
      </c>
      <c r="S99" s="264">
        <v>-1440.08</v>
      </c>
      <c r="T99" s="264">
        <v>1440.08</v>
      </c>
      <c r="U99" s="279"/>
    </row>
    <row r="100" spans="2:21" ht="15" customHeight="1" hidden="1">
      <c r="B100" s="263" t="s">
        <v>755</v>
      </c>
      <c r="C100" s="506" t="s">
        <v>756</v>
      </c>
      <c r="D100" s="506"/>
      <c r="E100" s="506"/>
      <c r="F100" s="506"/>
      <c r="G100" s="264">
        <v>0</v>
      </c>
      <c r="H100" s="264">
        <v>0</v>
      </c>
      <c r="I100" s="507">
        <v>0</v>
      </c>
      <c r="J100" s="507"/>
      <c r="K100" s="264">
        <v>0</v>
      </c>
      <c r="L100" s="264">
        <v>0</v>
      </c>
      <c r="M100" s="264">
        <v>0</v>
      </c>
      <c r="N100" s="264">
        <v>-114.6</v>
      </c>
      <c r="O100" s="507">
        <v>-114.6</v>
      </c>
      <c r="P100" s="507"/>
      <c r="Q100" s="507"/>
      <c r="R100" s="264">
        <v>0</v>
      </c>
      <c r="S100" s="264">
        <v>-114.6</v>
      </c>
      <c r="T100" s="264">
        <v>114.6</v>
      </c>
      <c r="U100" s="279"/>
    </row>
    <row r="101" spans="2:21" ht="15" customHeight="1" hidden="1">
      <c r="B101" s="263" t="s">
        <v>757</v>
      </c>
      <c r="C101" s="506" t="s">
        <v>758</v>
      </c>
      <c r="D101" s="506"/>
      <c r="E101" s="506"/>
      <c r="F101" s="506"/>
      <c r="G101" s="264">
        <v>0</v>
      </c>
      <c r="H101" s="264">
        <v>0</v>
      </c>
      <c r="I101" s="507">
        <v>0</v>
      </c>
      <c r="J101" s="507"/>
      <c r="K101" s="264">
        <v>0</v>
      </c>
      <c r="L101" s="264">
        <v>0</v>
      </c>
      <c r="M101" s="264">
        <v>0</v>
      </c>
      <c r="N101" s="264">
        <v>-710</v>
      </c>
      <c r="O101" s="507">
        <v>-710</v>
      </c>
      <c r="P101" s="507"/>
      <c r="Q101" s="507"/>
      <c r="R101" s="264">
        <v>0</v>
      </c>
      <c r="S101" s="264">
        <v>-710</v>
      </c>
      <c r="T101" s="264">
        <v>710</v>
      </c>
      <c r="U101" s="279"/>
    </row>
    <row r="102" spans="2:21" ht="15" customHeight="1" hidden="1">
      <c r="B102" s="263" t="s">
        <v>1061</v>
      </c>
      <c r="C102" s="506" t="s">
        <v>1062</v>
      </c>
      <c r="D102" s="506"/>
      <c r="E102" s="506"/>
      <c r="F102" s="506"/>
      <c r="G102" s="264">
        <v>0</v>
      </c>
      <c r="H102" s="264">
        <v>0</v>
      </c>
      <c r="I102" s="507">
        <v>0</v>
      </c>
      <c r="J102" s="507"/>
      <c r="K102" s="264">
        <v>0</v>
      </c>
      <c r="L102" s="264">
        <v>0</v>
      </c>
      <c r="M102" s="264">
        <v>0</v>
      </c>
      <c r="N102" s="264">
        <v>-150</v>
      </c>
      <c r="O102" s="507">
        <v>-150</v>
      </c>
      <c r="P102" s="507"/>
      <c r="Q102" s="507"/>
      <c r="R102" s="264">
        <v>0</v>
      </c>
      <c r="S102" s="264">
        <v>-150</v>
      </c>
      <c r="T102" s="264">
        <v>150</v>
      </c>
      <c r="U102" s="279"/>
    </row>
    <row r="103" spans="2:21" ht="15" customHeight="1" hidden="1">
      <c r="B103" s="263" t="s">
        <v>1036</v>
      </c>
      <c r="C103" s="506" t="s">
        <v>1037</v>
      </c>
      <c r="D103" s="506"/>
      <c r="E103" s="506"/>
      <c r="F103" s="506"/>
      <c r="G103" s="264">
        <v>0</v>
      </c>
      <c r="H103" s="264">
        <v>0</v>
      </c>
      <c r="I103" s="507">
        <v>0</v>
      </c>
      <c r="J103" s="507"/>
      <c r="K103" s="264">
        <v>0</v>
      </c>
      <c r="L103" s="264">
        <v>0</v>
      </c>
      <c r="M103" s="264">
        <v>0</v>
      </c>
      <c r="N103" s="264">
        <v>-102228.66</v>
      </c>
      <c r="O103" s="507">
        <v>-102228.66</v>
      </c>
      <c r="P103" s="507"/>
      <c r="Q103" s="507"/>
      <c r="R103" s="264">
        <v>49543.76</v>
      </c>
      <c r="S103" s="264">
        <v>-52684.9</v>
      </c>
      <c r="T103" s="264">
        <v>52684.9</v>
      </c>
      <c r="U103" s="279"/>
    </row>
    <row r="104" spans="2:21" ht="15" customHeight="1" hidden="1">
      <c r="B104" s="263" t="s">
        <v>761</v>
      </c>
      <c r="C104" s="506" t="s">
        <v>762</v>
      </c>
      <c r="D104" s="506"/>
      <c r="E104" s="506"/>
      <c r="F104" s="506"/>
      <c r="G104" s="264">
        <v>0</v>
      </c>
      <c r="H104" s="264">
        <v>0</v>
      </c>
      <c r="I104" s="507">
        <v>0</v>
      </c>
      <c r="J104" s="507"/>
      <c r="K104" s="264">
        <v>0</v>
      </c>
      <c r="L104" s="264">
        <v>0</v>
      </c>
      <c r="M104" s="264">
        <v>0</v>
      </c>
      <c r="N104" s="264">
        <v>-172210.86</v>
      </c>
      <c r="O104" s="507">
        <v>-172210.86</v>
      </c>
      <c r="P104" s="507"/>
      <c r="Q104" s="507"/>
      <c r="R104" s="264">
        <v>14176.54</v>
      </c>
      <c r="S104" s="264">
        <v>-158034.32</v>
      </c>
      <c r="T104" s="264">
        <v>158034.32</v>
      </c>
      <c r="U104" s="279"/>
    </row>
    <row r="105" spans="2:21" ht="15" customHeight="1" hidden="1">
      <c r="B105" s="263" t="s">
        <v>765</v>
      </c>
      <c r="C105" s="506" t="s">
        <v>766</v>
      </c>
      <c r="D105" s="506"/>
      <c r="E105" s="506"/>
      <c r="F105" s="506"/>
      <c r="G105" s="264">
        <v>0</v>
      </c>
      <c r="H105" s="264">
        <v>0</v>
      </c>
      <c r="I105" s="507">
        <v>0</v>
      </c>
      <c r="J105" s="507"/>
      <c r="K105" s="264">
        <v>0</v>
      </c>
      <c r="L105" s="264">
        <v>0</v>
      </c>
      <c r="M105" s="264">
        <v>0</v>
      </c>
      <c r="N105" s="264">
        <v>-308709.31</v>
      </c>
      <c r="O105" s="507">
        <v>-308709.31</v>
      </c>
      <c r="P105" s="507"/>
      <c r="Q105" s="507"/>
      <c r="R105" s="264">
        <v>5712.22</v>
      </c>
      <c r="S105" s="264">
        <v>-302997.09</v>
      </c>
      <c r="T105" s="264">
        <v>302997.09</v>
      </c>
      <c r="U105" s="279"/>
    </row>
    <row r="106" spans="2:21" ht="15" customHeight="1" hidden="1">
      <c r="B106" s="263" t="s">
        <v>1038</v>
      </c>
      <c r="C106" s="506" t="s">
        <v>1039</v>
      </c>
      <c r="D106" s="506"/>
      <c r="E106" s="506"/>
      <c r="F106" s="506"/>
      <c r="G106" s="264">
        <v>0</v>
      </c>
      <c r="H106" s="264">
        <v>0</v>
      </c>
      <c r="I106" s="507">
        <v>0</v>
      </c>
      <c r="J106" s="507"/>
      <c r="K106" s="264">
        <v>0</v>
      </c>
      <c r="L106" s="264">
        <v>0</v>
      </c>
      <c r="M106" s="264">
        <v>0</v>
      </c>
      <c r="N106" s="264">
        <v>-9855.94</v>
      </c>
      <c r="O106" s="507">
        <v>-9855.94</v>
      </c>
      <c r="P106" s="507"/>
      <c r="Q106" s="507"/>
      <c r="R106" s="264">
        <v>5795.94</v>
      </c>
      <c r="S106" s="264">
        <v>-4060</v>
      </c>
      <c r="T106" s="264">
        <v>4060</v>
      </c>
      <c r="U106" s="279"/>
    </row>
    <row r="107" spans="2:21" ht="15" customHeight="1" hidden="1">
      <c r="B107" s="263" t="s">
        <v>767</v>
      </c>
      <c r="C107" s="506" t="s">
        <v>768</v>
      </c>
      <c r="D107" s="506"/>
      <c r="E107" s="506"/>
      <c r="F107" s="506"/>
      <c r="G107" s="264">
        <v>0</v>
      </c>
      <c r="H107" s="264">
        <v>0</v>
      </c>
      <c r="I107" s="507">
        <v>0</v>
      </c>
      <c r="J107" s="507"/>
      <c r="K107" s="264">
        <v>0</v>
      </c>
      <c r="L107" s="264">
        <v>0</v>
      </c>
      <c r="M107" s="264">
        <v>-17810.21</v>
      </c>
      <c r="N107" s="264">
        <v>-57745.62</v>
      </c>
      <c r="O107" s="507">
        <v>-75555.83</v>
      </c>
      <c r="P107" s="507"/>
      <c r="Q107" s="507"/>
      <c r="R107" s="264">
        <v>46168.25</v>
      </c>
      <c r="S107" s="264">
        <v>-29387.58</v>
      </c>
      <c r="T107" s="264">
        <v>29387.58</v>
      </c>
      <c r="U107" s="279"/>
    </row>
    <row r="108" spans="2:21" ht="15" customHeight="1" hidden="1">
      <c r="B108" s="263" t="s">
        <v>1040</v>
      </c>
      <c r="C108" s="506" t="s">
        <v>1041</v>
      </c>
      <c r="D108" s="506"/>
      <c r="E108" s="506"/>
      <c r="F108" s="506"/>
      <c r="G108" s="264">
        <v>0</v>
      </c>
      <c r="H108" s="264">
        <v>0</v>
      </c>
      <c r="I108" s="507">
        <v>0</v>
      </c>
      <c r="J108" s="507"/>
      <c r="K108" s="264">
        <v>0</v>
      </c>
      <c r="L108" s="264">
        <v>0</v>
      </c>
      <c r="M108" s="264">
        <v>0</v>
      </c>
      <c r="N108" s="264">
        <v>-1000</v>
      </c>
      <c r="O108" s="507">
        <v>-1000</v>
      </c>
      <c r="P108" s="507"/>
      <c r="Q108" s="507"/>
      <c r="R108" s="264">
        <v>0</v>
      </c>
      <c r="S108" s="264">
        <v>-1000</v>
      </c>
      <c r="T108" s="264">
        <v>1000</v>
      </c>
      <c r="U108" s="279"/>
    </row>
    <row r="109" spans="2:21" ht="15" customHeight="1" hidden="1">
      <c r="B109" s="263" t="s">
        <v>769</v>
      </c>
      <c r="C109" s="506" t="s">
        <v>770</v>
      </c>
      <c r="D109" s="506"/>
      <c r="E109" s="506"/>
      <c r="F109" s="506"/>
      <c r="G109" s="264">
        <v>0</v>
      </c>
      <c r="H109" s="264">
        <v>0</v>
      </c>
      <c r="I109" s="507">
        <v>0</v>
      </c>
      <c r="J109" s="507"/>
      <c r="K109" s="264">
        <v>0</v>
      </c>
      <c r="L109" s="264">
        <v>0</v>
      </c>
      <c r="M109" s="264">
        <v>0</v>
      </c>
      <c r="N109" s="264">
        <v>-32289.94</v>
      </c>
      <c r="O109" s="507">
        <v>-32289.94</v>
      </c>
      <c r="P109" s="507"/>
      <c r="Q109" s="507"/>
      <c r="R109" s="264">
        <v>1530.02</v>
      </c>
      <c r="S109" s="264">
        <v>-30759.92</v>
      </c>
      <c r="T109" s="264">
        <v>30759.92</v>
      </c>
      <c r="U109" s="279"/>
    </row>
    <row r="110" spans="2:21" ht="15" customHeight="1" hidden="1">
      <c r="B110" s="263" t="s">
        <v>1018</v>
      </c>
      <c r="C110" s="506" t="s">
        <v>1019</v>
      </c>
      <c r="D110" s="506"/>
      <c r="E110" s="506"/>
      <c r="F110" s="506"/>
      <c r="G110" s="264">
        <v>0</v>
      </c>
      <c r="H110" s="264">
        <v>0</v>
      </c>
      <c r="I110" s="507">
        <v>0</v>
      </c>
      <c r="J110" s="507"/>
      <c r="K110" s="264">
        <v>0</v>
      </c>
      <c r="L110" s="264">
        <v>0</v>
      </c>
      <c r="M110" s="264">
        <v>-2111.9</v>
      </c>
      <c r="N110" s="264">
        <v>-25473.66</v>
      </c>
      <c r="O110" s="507">
        <v>-27585.56</v>
      </c>
      <c r="P110" s="507"/>
      <c r="Q110" s="507"/>
      <c r="R110" s="264">
        <v>4246</v>
      </c>
      <c r="S110" s="264">
        <v>-23339.56</v>
      </c>
      <c r="T110" s="264">
        <v>23339.56</v>
      </c>
      <c r="U110" s="279"/>
    </row>
    <row r="111" spans="2:21" ht="15" customHeight="1" hidden="1">
      <c r="B111" s="263" t="s">
        <v>1042</v>
      </c>
      <c r="C111" s="506" t="s">
        <v>1043</v>
      </c>
      <c r="D111" s="506"/>
      <c r="E111" s="506"/>
      <c r="F111" s="506"/>
      <c r="G111" s="264">
        <v>0</v>
      </c>
      <c r="H111" s="264">
        <v>0</v>
      </c>
      <c r="I111" s="507">
        <v>0</v>
      </c>
      <c r="J111" s="507"/>
      <c r="K111" s="264">
        <v>0</v>
      </c>
      <c r="L111" s="264">
        <v>0</v>
      </c>
      <c r="M111" s="264">
        <v>0</v>
      </c>
      <c r="N111" s="264">
        <v>-290</v>
      </c>
      <c r="O111" s="507">
        <v>-290</v>
      </c>
      <c r="P111" s="507"/>
      <c r="Q111" s="507"/>
      <c r="R111" s="264">
        <v>0</v>
      </c>
      <c r="S111" s="264">
        <v>-290</v>
      </c>
      <c r="T111" s="264">
        <v>290</v>
      </c>
      <c r="U111" s="279"/>
    </row>
    <row r="112" spans="2:21" ht="15" customHeight="1" hidden="1">
      <c r="B112" s="263" t="s">
        <v>771</v>
      </c>
      <c r="C112" s="506" t="s">
        <v>772</v>
      </c>
      <c r="D112" s="506"/>
      <c r="E112" s="506"/>
      <c r="F112" s="506"/>
      <c r="G112" s="264">
        <v>0</v>
      </c>
      <c r="H112" s="264">
        <v>0</v>
      </c>
      <c r="I112" s="507">
        <v>0</v>
      </c>
      <c r="J112" s="507"/>
      <c r="K112" s="264">
        <v>0</v>
      </c>
      <c r="L112" s="264">
        <v>0</v>
      </c>
      <c r="M112" s="264">
        <v>0</v>
      </c>
      <c r="N112" s="264">
        <v>-43981.04</v>
      </c>
      <c r="O112" s="507">
        <v>-43981.04</v>
      </c>
      <c r="P112" s="507"/>
      <c r="Q112" s="507"/>
      <c r="R112" s="264">
        <v>0</v>
      </c>
      <c r="S112" s="264">
        <v>-43981.04</v>
      </c>
      <c r="T112" s="264">
        <v>43981.04</v>
      </c>
      <c r="U112" s="279"/>
    </row>
    <row r="113" spans="2:21" ht="15" customHeight="1" hidden="1">
      <c r="B113" s="263" t="s">
        <v>775</v>
      </c>
      <c r="C113" s="506" t="s">
        <v>776</v>
      </c>
      <c r="D113" s="506"/>
      <c r="E113" s="506"/>
      <c r="F113" s="506"/>
      <c r="G113" s="264">
        <v>0</v>
      </c>
      <c r="H113" s="264">
        <v>0</v>
      </c>
      <c r="I113" s="507">
        <v>0</v>
      </c>
      <c r="J113" s="507"/>
      <c r="K113" s="264">
        <v>0</v>
      </c>
      <c r="L113" s="264">
        <v>0</v>
      </c>
      <c r="M113" s="264">
        <v>-160</v>
      </c>
      <c r="N113" s="264">
        <v>-550226.97</v>
      </c>
      <c r="O113" s="507">
        <v>-550386.97</v>
      </c>
      <c r="P113" s="507"/>
      <c r="Q113" s="507"/>
      <c r="R113" s="264">
        <v>109671.95</v>
      </c>
      <c r="S113" s="264">
        <v>-440715.02</v>
      </c>
      <c r="T113" s="264">
        <v>440715.02</v>
      </c>
      <c r="U113" s="279"/>
    </row>
    <row r="114" spans="2:21" ht="15" customHeight="1" hidden="1">
      <c r="B114" s="263" t="s">
        <v>988</v>
      </c>
      <c r="C114" s="506" t="s">
        <v>752</v>
      </c>
      <c r="D114" s="506"/>
      <c r="E114" s="506"/>
      <c r="F114" s="506"/>
      <c r="G114" s="264">
        <v>0</v>
      </c>
      <c r="H114" s="264">
        <v>0</v>
      </c>
      <c r="I114" s="507">
        <v>0</v>
      </c>
      <c r="J114" s="507"/>
      <c r="K114" s="264">
        <v>0</v>
      </c>
      <c r="L114" s="264">
        <v>0</v>
      </c>
      <c r="M114" s="264">
        <v>0</v>
      </c>
      <c r="N114" s="264">
        <v>-13396.4</v>
      </c>
      <c r="O114" s="507">
        <v>-13396.4</v>
      </c>
      <c r="P114" s="507"/>
      <c r="Q114" s="507"/>
      <c r="R114" s="264">
        <v>1750</v>
      </c>
      <c r="S114" s="264">
        <v>-11646.4</v>
      </c>
      <c r="T114" s="264">
        <v>11646.4</v>
      </c>
      <c r="U114" s="279"/>
    </row>
    <row r="115" spans="2:21" ht="15" customHeight="1" hidden="1">
      <c r="B115" s="263" t="s">
        <v>989</v>
      </c>
      <c r="C115" s="506" t="s">
        <v>990</v>
      </c>
      <c r="D115" s="506"/>
      <c r="E115" s="506"/>
      <c r="F115" s="506"/>
      <c r="G115" s="264">
        <v>0</v>
      </c>
      <c r="H115" s="264">
        <v>0</v>
      </c>
      <c r="I115" s="507">
        <v>0</v>
      </c>
      <c r="J115" s="507"/>
      <c r="K115" s="264">
        <v>0</v>
      </c>
      <c r="L115" s="264">
        <v>0</v>
      </c>
      <c r="M115" s="264">
        <v>-160</v>
      </c>
      <c r="N115" s="264">
        <v>-320</v>
      </c>
      <c r="O115" s="507">
        <v>-480</v>
      </c>
      <c r="P115" s="507"/>
      <c r="Q115" s="507"/>
      <c r="R115" s="264">
        <v>480</v>
      </c>
      <c r="S115" s="264">
        <v>0</v>
      </c>
      <c r="T115" s="264">
        <v>0</v>
      </c>
      <c r="U115" s="279"/>
    </row>
    <row r="116" spans="2:21" ht="15" customHeight="1" hidden="1">
      <c r="B116" s="263" t="s">
        <v>777</v>
      </c>
      <c r="C116" s="506" t="s">
        <v>760</v>
      </c>
      <c r="D116" s="506"/>
      <c r="E116" s="506"/>
      <c r="F116" s="506"/>
      <c r="G116" s="264">
        <v>0</v>
      </c>
      <c r="H116" s="264">
        <v>0</v>
      </c>
      <c r="I116" s="507">
        <v>0</v>
      </c>
      <c r="J116" s="507"/>
      <c r="K116" s="264">
        <v>0</v>
      </c>
      <c r="L116" s="264">
        <v>0</v>
      </c>
      <c r="M116" s="264">
        <v>0</v>
      </c>
      <c r="N116" s="264">
        <v>-536510.57</v>
      </c>
      <c r="O116" s="507">
        <v>-536510.57</v>
      </c>
      <c r="P116" s="507"/>
      <c r="Q116" s="507"/>
      <c r="R116" s="264">
        <v>107441.95</v>
      </c>
      <c r="S116" s="264">
        <v>-429068.62</v>
      </c>
      <c r="T116" s="264">
        <v>429068.62</v>
      </c>
      <c r="U116" s="279"/>
    </row>
    <row r="117" spans="2:21" ht="15" customHeight="1" hidden="1">
      <c r="B117" s="263" t="s">
        <v>778</v>
      </c>
      <c r="C117" s="506" t="s">
        <v>779</v>
      </c>
      <c r="D117" s="506"/>
      <c r="E117" s="506"/>
      <c r="F117" s="506"/>
      <c r="G117" s="264">
        <v>0</v>
      </c>
      <c r="H117" s="264">
        <v>0</v>
      </c>
      <c r="I117" s="507">
        <v>0</v>
      </c>
      <c r="J117" s="507"/>
      <c r="K117" s="264">
        <v>0</v>
      </c>
      <c r="L117" s="264">
        <v>0</v>
      </c>
      <c r="M117" s="264">
        <v>0</v>
      </c>
      <c r="N117" s="264">
        <v>0</v>
      </c>
      <c r="O117" s="507">
        <v>0</v>
      </c>
      <c r="P117" s="507"/>
      <c r="Q117" s="507"/>
      <c r="R117" s="264">
        <v>113</v>
      </c>
      <c r="S117" s="264">
        <v>113</v>
      </c>
      <c r="T117" s="264">
        <v>-113</v>
      </c>
      <c r="U117" s="279"/>
    </row>
    <row r="118" spans="2:21" ht="15" customHeight="1" hidden="1">
      <c r="B118" s="263" t="s">
        <v>780</v>
      </c>
      <c r="C118" s="506" t="s">
        <v>781</v>
      </c>
      <c r="D118" s="506"/>
      <c r="E118" s="506"/>
      <c r="F118" s="506"/>
      <c r="G118" s="264">
        <v>0</v>
      </c>
      <c r="H118" s="264">
        <v>0</v>
      </c>
      <c r="I118" s="507">
        <v>0</v>
      </c>
      <c r="J118" s="507"/>
      <c r="K118" s="264">
        <v>0</v>
      </c>
      <c r="L118" s="264">
        <v>0</v>
      </c>
      <c r="M118" s="264">
        <v>0</v>
      </c>
      <c r="N118" s="264">
        <v>0</v>
      </c>
      <c r="O118" s="507">
        <v>0</v>
      </c>
      <c r="P118" s="507"/>
      <c r="Q118" s="507"/>
      <c r="R118" s="264">
        <v>113</v>
      </c>
      <c r="S118" s="264">
        <v>113</v>
      </c>
      <c r="T118" s="264">
        <v>-113</v>
      </c>
      <c r="U118" s="279"/>
    </row>
    <row r="119" spans="2:21" ht="15" customHeight="1" hidden="1">
      <c r="B119" s="263" t="s">
        <v>991</v>
      </c>
      <c r="C119" s="506" t="s">
        <v>992</v>
      </c>
      <c r="D119" s="506"/>
      <c r="E119" s="506"/>
      <c r="F119" s="506"/>
      <c r="G119" s="264">
        <v>0</v>
      </c>
      <c r="H119" s="264">
        <v>0</v>
      </c>
      <c r="I119" s="507">
        <v>0</v>
      </c>
      <c r="J119" s="507"/>
      <c r="K119" s="264">
        <v>0</v>
      </c>
      <c r="L119" s="264">
        <v>0</v>
      </c>
      <c r="M119" s="264">
        <v>0</v>
      </c>
      <c r="N119" s="264">
        <v>0</v>
      </c>
      <c r="O119" s="507">
        <v>0</v>
      </c>
      <c r="P119" s="507"/>
      <c r="Q119" s="507"/>
      <c r="R119" s="264">
        <v>2338.35</v>
      </c>
      <c r="S119" s="264">
        <v>2338.35</v>
      </c>
      <c r="T119" s="264">
        <v>-2338.35</v>
      </c>
      <c r="U119" s="279"/>
    </row>
    <row r="120" spans="2:21" ht="15" customHeight="1" hidden="1">
      <c r="B120" s="263" t="s">
        <v>993</v>
      </c>
      <c r="C120" s="506" t="s">
        <v>789</v>
      </c>
      <c r="D120" s="506"/>
      <c r="E120" s="506"/>
      <c r="F120" s="506"/>
      <c r="G120" s="264">
        <v>0</v>
      </c>
      <c r="H120" s="264">
        <v>0</v>
      </c>
      <c r="I120" s="507">
        <v>0</v>
      </c>
      <c r="J120" s="507"/>
      <c r="K120" s="264">
        <v>0</v>
      </c>
      <c r="L120" s="264">
        <v>0</v>
      </c>
      <c r="M120" s="264">
        <v>0</v>
      </c>
      <c r="N120" s="264">
        <v>0</v>
      </c>
      <c r="O120" s="507">
        <v>0</v>
      </c>
      <c r="P120" s="507"/>
      <c r="Q120" s="507"/>
      <c r="R120" s="264">
        <v>2338.35</v>
      </c>
      <c r="S120" s="264">
        <v>2338.35</v>
      </c>
      <c r="T120" s="264">
        <v>-2338.35</v>
      </c>
      <c r="U120" s="279"/>
    </row>
    <row r="121" spans="2:21" ht="15" customHeight="1" hidden="1">
      <c r="B121" s="263" t="s">
        <v>782</v>
      </c>
      <c r="C121" s="506" t="s">
        <v>783</v>
      </c>
      <c r="D121" s="506"/>
      <c r="E121" s="506"/>
      <c r="F121" s="506"/>
      <c r="G121" s="264">
        <v>0</v>
      </c>
      <c r="H121" s="264">
        <v>0</v>
      </c>
      <c r="I121" s="507">
        <v>0</v>
      </c>
      <c r="J121" s="507"/>
      <c r="K121" s="264">
        <v>0</v>
      </c>
      <c r="L121" s="264">
        <v>0</v>
      </c>
      <c r="M121" s="264">
        <v>0</v>
      </c>
      <c r="N121" s="264">
        <v>-4732.28</v>
      </c>
      <c r="O121" s="507">
        <v>-4732.28</v>
      </c>
      <c r="P121" s="507"/>
      <c r="Q121" s="507"/>
      <c r="R121" s="264">
        <v>646.28</v>
      </c>
      <c r="S121" s="264">
        <v>-4086</v>
      </c>
      <c r="T121" s="264">
        <v>4086</v>
      </c>
      <c r="U121" s="279"/>
    </row>
    <row r="122" spans="2:21" ht="15" customHeight="1" hidden="1">
      <c r="B122" s="263" t="s">
        <v>1020</v>
      </c>
      <c r="C122" s="506" t="s">
        <v>1021</v>
      </c>
      <c r="D122" s="506"/>
      <c r="E122" s="506"/>
      <c r="F122" s="506"/>
      <c r="G122" s="264">
        <v>0</v>
      </c>
      <c r="H122" s="264">
        <v>0</v>
      </c>
      <c r="I122" s="507">
        <v>0</v>
      </c>
      <c r="J122" s="507"/>
      <c r="K122" s="264">
        <v>0</v>
      </c>
      <c r="L122" s="264">
        <v>0</v>
      </c>
      <c r="M122" s="264">
        <v>0</v>
      </c>
      <c r="N122" s="264">
        <v>-4346.28</v>
      </c>
      <c r="O122" s="507">
        <v>-4346.28</v>
      </c>
      <c r="P122" s="507"/>
      <c r="Q122" s="507"/>
      <c r="R122" s="264">
        <v>646.28</v>
      </c>
      <c r="S122" s="264">
        <v>-3700</v>
      </c>
      <c r="T122" s="264">
        <v>3700</v>
      </c>
      <c r="U122" s="279"/>
    </row>
    <row r="123" spans="2:21" ht="15" customHeight="1" hidden="1">
      <c r="B123" s="263" t="s">
        <v>1044</v>
      </c>
      <c r="C123" s="506" t="s">
        <v>1045</v>
      </c>
      <c r="D123" s="506"/>
      <c r="E123" s="506"/>
      <c r="F123" s="506"/>
      <c r="G123" s="264">
        <v>0</v>
      </c>
      <c r="H123" s="264">
        <v>0</v>
      </c>
      <c r="I123" s="507">
        <v>0</v>
      </c>
      <c r="J123" s="507"/>
      <c r="K123" s="264">
        <v>0</v>
      </c>
      <c r="L123" s="264">
        <v>0</v>
      </c>
      <c r="M123" s="264">
        <v>0</v>
      </c>
      <c r="N123" s="264">
        <v>-386</v>
      </c>
      <c r="O123" s="507">
        <v>-386</v>
      </c>
      <c r="P123" s="507"/>
      <c r="Q123" s="507"/>
      <c r="R123" s="264">
        <v>0</v>
      </c>
      <c r="S123" s="264">
        <v>-386</v>
      </c>
      <c r="T123" s="264">
        <v>386</v>
      </c>
      <c r="U123" s="279"/>
    </row>
    <row r="124" spans="2:21" ht="15" customHeight="1" hidden="1">
      <c r="B124" s="263" t="s">
        <v>786</v>
      </c>
      <c r="C124" s="506" t="s">
        <v>787</v>
      </c>
      <c r="D124" s="506"/>
      <c r="E124" s="506"/>
      <c r="F124" s="506"/>
      <c r="G124" s="264">
        <v>0</v>
      </c>
      <c r="H124" s="264">
        <v>0</v>
      </c>
      <c r="I124" s="507">
        <v>0</v>
      </c>
      <c r="J124" s="507"/>
      <c r="K124" s="264">
        <v>0</v>
      </c>
      <c r="L124" s="264">
        <v>0</v>
      </c>
      <c r="M124" s="264">
        <v>0</v>
      </c>
      <c r="N124" s="264">
        <v>0</v>
      </c>
      <c r="O124" s="507">
        <v>0</v>
      </c>
      <c r="P124" s="507"/>
      <c r="Q124" s="507"/>
      <c r="R124" s="264">
        <v>47213.67</v>
      </c>
      <c r="S124" s="264">
        <v>47213.67</v>
      </c>
      <c r="T124" s="264">
        <v>-47213.67</v>
      </c>
      <c r="U124" s="279"/>
    </row>
    <row r="125" spans="2:21" ht="15" customHeight="1" hidden="1">
      <c r="B125" s="263" t="s">
        <v>994</v>
      </c>
      <c r="C125" s="506" t="s">
        <v>995</v>
      </c>
      <c r="D125" s="506"/>
      <c r="E125" s="506"/>
      <c r="F125" s="506"/>
      <c r="G125" s="264">
        <v>0</v>
      </c>
      <c r="H125" s="264">
        <v>0</v>
      </c>
      <c r="I125" s="507">
        <v>0</v>
      </c>
      <c r="J125" s="507"/>
      <c r="K125" s="264">
        <v>0</v>
      </c>
      <c r="L125" s="264">
        <v>0</v>
      </c>
      <c r="M125" s="264">
        <v>0</v>
      </c>
      <c r="N125" s="264">
        <v>0</v>
      </c>
      <c r="O125" s="507">
        <v>0</v>
      </c>
      <c r="P125" s="507"/>
      <c r="Q125" s="507"/>
      <c r="R125" s="264">
        <v>47213.67</v>
      </c>
      <c r="S125" s="264">
        <v>47213.67</v>
      </c>
      <c r="T125" s="264">
        <v>-47213.67</v>
      </c>
      <c r="U125" s="279"/>
    </row>
    <row r="126" spans="2:21" ht="15" customHeight="1" hidden="1">
      <c r="B126" s="263" t="s">
        <v>1103</v>
      </c>
      <c r="C126" s="506" t="s">
        <v>1104</v>
      </c>
      <c r="D126" s="506"/>
      <c r="E126" s="506"/>
      <c r="F126" s="506"/>
      <c r="G126" s="264">
        <v>0</v>
      </c>
      <c r="H126" s="264">
        <v>0</v>
      </c>
      <c r="I126" s="507">
        <v>0</v>
      </c>
      <c r="J126" s="507"/>
      <c r="K126" s="264">
        <v>0</v>
      </c>
      <c r="L126" s="264">
        <v>0</v>
      </c>
      <c r="M126" s="264">
        <v>0</v>
      </c>
      <c r="N126" s="264">
        <v>0</v>
      </c>
      <c r="O126" s="507">
        <v>0</v>
      </c>
      <c r="P126" s="507"/>
      <c r="Q126" s="507"/>
      <c r="R126" s="264">
        <v>9096.58</v>
      </c>
      <c r="S126" s="264">
        <v>9096.58</v>
      </c>
      <c r="T126" s="264">
        <v>-9096.58</v>
      </c>
      <c r="U126" s="279"/>
    </row>
    <row r="127" spans="2:21" ht="15" customHeight="1" hidden="1">
      <c r="B127" s="263" t="s">
        <v>1105</v>
      </c>
      <c r="C127" s="506" t="s">
        <v>1106</v>
      </c>
      <c r="D127" s="506"/>
      <c r="E127" s="506"/>
      <c r="F127" s="506"/>
      <c r="G127" s="264">
        <v>0</v>
      </c>
      <c r="H127" s="264">
        <v>0</v>
      </c>
      <c r="I127" s="507">
        <v>0</v>
      </c>
      <c r="J127" s="507"/>
      <c r="K127" s="264">
        <v>0</v>
      </c>
      <c r="L127" s="264">
        <v>0</v>
      </c>
      <c r="M127" s="264">
        <v>0</v>
      </c>
      <c r="N127" s="264">
        <v>0</v>
      </c>
      <c r="O127" s="507">
        <v>0</v>
      </c>
      <c r="P127" s="507"/>
      <c r="Q127" s="507"/>
      <c r="R127" s="264">
        <v>9096.58</v>
      </c>
      <c r="S127" s="264">
        <v>9096.58</v>
      </c>
      <c r="T127" s="264">
        <v>-9096.58</v>
      </c>
      <c r="U127" s="279"/>
    </row>
    <row r="128" spans="2:21" ht="15" customHeight="1" hidden="1">
      <c r="B128" s="263" t="s">
        <v>790</v>
      </c>
      <c r="C128" s="506" t="s">
        <v>791</v>
      </c>
      <c r="D128" s="506"/>
      <c r="E128" s="506"/>
      <c r="F128" s="506"/>
      <c r="G128" s="264">
        <v>0</v>
      </c>
      <c r="H128" s="264">
        <v>0</v>
      </c>
      <c r="I128" s="507">
        <v>0</v>
      </c>
      <c r="J128" s="507"/>
      <c r="K128" s="264">
        <v>0</v>
      </c>
      <c r="L128" s="264">
        <v>0</v>
      </c>
      <c r="M128" s="264">
        <v>0</v>
      </c>
      <c r="N128" s="264">
        <v>-1563</v>
      </c>
      <c r="O128" s="507">
        <v>-1563</v>
      </c>
      <c r="P128" s="507"/>
      <c r="Q128" s="507"/>
      <c r="R128" s="264">
        <v>0</v>
      </c>
      <c r="S128" s="264">
        <v>-1563</v>
      </c>
      <c r="T128" s="264">
        <v>1563</v>
      </c>
      <c r="U128" s="279"/>
    </row>
    <row r="129" spans="2:21" ht="15" customHeight="1" hidden="1">
      <c r="B129" s="263" t="s">
        <v>792</v>
      </c>
      <c r="C129" s="506" t="s">
        <v>793</v>
      </c>
      <c r="D129" s="506"/>
      <c r="E129" s="506"/>
      <c r="F129" s="506"/>
      <c r="G129" s="264">
        <v>0</v>
      </c>
      <c r="H129" s="264">
        <v>0</v>
      </c>
      <c r="I129" s="507">
        <v>0</v>
      </c>
      <c r="J129" s="507"/>
      <c r="K129" s="264">
        <v>0</v>
      </c>
      <c r="L129" s="264">
        <v>0</v>
      </c>
      <c r="M129" s="264">
        <v>0</v>
      </c>
      <c r="N129" s="264">
        <v>-1563</v>
      </c>
      <c r="O129" s="507">
        <v>-1563</v>
      </c>
      <c r="P129" s="507"/>
      <c r="Q129" s="507"/>
      <c r="R129" s="264">
        <v>0</v>
      </c>
      <c r="S129" s="264">
        <v>-1563</v>
      </c>
      <c r="T129" s="264">
        <v>1563</v>
      </c>
      <c r="U129" s="279"/>
    </row>
    <row r="130" spans="2:21" ht="15" customHeight="1" hidden="1">
      <c r="B130" s="263" t="s">
        <v>794</v>
      </c>
      <c r="C130" s="506" t="s">
        <v>682</v>
      </c>
      <c r="D130" s="506"/>
      <c r="E130" s="506"/>
      <c r="F130" s="506"/>
      <c r="G130" s="264">
        <v>0</v>
      </c>
      <c r="H130" s="264">
        <v>0</v>
      </c>
      <c r="I130" s="507">
        <v>0</v>
      </c>
      <c r="J130" s="507"/>
      <c r="K130" s="264">
        <v>0</v>
      </c>
      <c r="L130" s="264">
        <v>0</v>
      </c>
      <c r="M130" s="264">
        <v>0</v>
      </c>
      <c r="N130" s="264">
        <v>0</v>
      </c>
      <c r="O130" s="507">
        <v>0</v>
      </c>
      <c r="P130" s="507"/>
      <c r="Q130" s="507"/>
      <c r="R130" s="264">
        <v>146</v>
      </c>
      <c r="S130" s="264">
        <v>146</v>
      </c>
      <c r="T130" s="264">
        <v>-146</v>
      </c>
      <c r="U130" s="279"/>
    </row>
    <row r="131" spans="2:21" ht="15" customHeight="1" hidden="1">
      <c r="B131" s="263" t="s">
        <v>795</v>
      </c>
      <c r="C131" s="506" t="s">
        <v>779</v>
      </c>
      <c r="D131" s="506"/>
      <c r="E131" s="506"/>
      <c r="F131" s="506"/>
      <c r="G131" s="264">
        <v>0</v>
      </c>
      <c r="H131" s="264">
        <v>0</v>
      </c>
      <c r="I131" s="507">
        <v>0</v>
      </c>
      <c r="J131" s="507"/>
      <c r="K131" s="264">
        <v>0</v>
      </c>
      <c r="L131" s="264">
        <v>0</v>
      </c>
      <c r="M131" s="264">
        <v>0</v>
      </c>
      <c r="N131" s="264">
        <v>0</v>
      </c>
      <c r="O131" s="507">
        <v>0</v>
      </c>
      <c r="P131" s="507"/>
      <c r="Q131" s="507"/>
      <c r="R131" s="264">
        <v>146</v>
      </c>
      <c r="S131" s="264">
        <v>146</v>
      </c>
      <c r="T131" s="264">
        <v>-146</v>
      </c>
      <c r="U131" s="279"/>
    </row>
    <row r="132" spans="2:21" ht="15" customHeight="1" hidden="1">
      <c r="B132" s="263" t="s">
        <v>796</v>
      </c>
      <c r="C132" s="506" t="s">
        <v>797</v>
      </c>
      <c r="D132" s="506"/>
      <c r="E132" s="506"/>
      <c r="F132" s="506"/>
      <c r="G132" s="264">
        <v>0</v>
      </c>
      <c r="H132" s="264">
        <v>0</v>
      </c>
      <c r="I132" s="507">
        <v>0</v>
      </c>
      <c r="J132" s="507"/>
      <c r="K132" s="264">
        <v>0</v>
      </c>
      <c r="L132" s="264">
        <v>0</v>
      </c>
      <c r="M132" s="264">
        <v>0</v>
      </c>
      <c r="N132" s="264">
        <v>0</v>
      </c>
      <c r="O132" s="507">
        <v>0</v>
      </c>
      <c r="P132" s="507"/>
      <c r="Q132" s="507"/>
      <c r="R132" s="264">
        <v>146</v>
      </c>
      <c r="S132" s="264">
        <v>146</v>
      </c>
      <c r="T132" s="264">
        <v>-146</v>
      </c>
      <c r="U132" s="279"/>
    </row>
    <row r="133" spans="2:21" ht="15" customHeight="1" hidden="1">
      <c r="B133" s="263" t="s">
        <v>798</v>
      </c>
      <c r="C133" s="506" t="s">
        <v>799</v>
      </c>
      <c r="D133" s="506"/>
      <c r="E133" s="506"/>
      <c r="F133" s="506"/>
      <c r="G133" s="264">
        <v>2840000</v>
      </c>
      <c r="H133" s="264">
        <v>0</v>
      </c>
      <c r="I133" s="507">
        <v>0</v>
      </c>
      <c r="J133" s="507"/>
      <c r="K133" s="264">
        <v>0</v>
      </c>
      <c r="L133" s="264">
        <v>2840000</v>
      </c>
      <c r="M133" s="264">
        <v>0</v>
      </c>
      <c r="N133" s="264">
        <v>-59608.94</v>
      </c>
      <c r="O133" s="507">
        <v>-59608.94</v>
      </c>
      <c r="P133" s="507"/>
      <c r="Q133" s="507"/>
      <c r="R133" s="264">
        <v>29120.67</v>
      </c>
      <c r="S133" s="264">
        <v>-30488.27</v>
      </c>
      <c r="T133" s="264">
        <v>2870488.27</v>
      </c>
      <c r="U133" s="279"/>
    </row>
    <row r="134" spans="2:21" ht="15" customHeight="1" hidden="1">
      <c r="B134" s="263" t="s">
        <v>800</v>
      </c>
      <c r="C134" s="506" t="s">
        <v>801</v>
      </c>
      <c r="D134" s="506"/>
      <c r="E134" s="506"/>
      <c r="F134" s="506"/>
      <c r="G134" s="264">
        <v>2830000</v>
      </c>
      <c r="H134" s="264">
        <v>0</v>
      </c>
      <c r="I134" s="507">
        <v>0</v>
      </c>
      <c r="J134" s="507"/>
      <c r="K134" s="264">
        <v>0</v>
      </c>
      <c r="L134" s="264">
        <v>2830000</v>
      </c>
      <c r="M134" s="264">
        <v>0</v>
      </c>
      <c r="N134" s="264">
        <v>-59608.94</v>
      </c>
      <c r="O134" s="507">
        <v>-59608.94</v>
      </c>
      <c r="P134" s="507"/>
      <c r="Q134" s="507"/>
      <c r="R134" s="264">
        <v>29120.67</v>
      </c>
      <c r="S134" s="264">
        <v>-30488.27</v>
      </c>
      <c r="T134" s="264">
        <v>2860488.27</v>
      </c>
      <c r="U134" s="279"/>
    </row>
    <row r="135" spans="2:21" ht="15" customHeight="1" hidden="1">
      <c r="B135" s="263" t="s">
        <v>1005</v>
      </c>
      <c r="C135" s="506" t="s">
        <v>654</v>
      </c>
      <c r="D135" s="506"/>
      <c r="E135" s="506"/>
      <c r="F135" s="506"/>
      <c r="G135" s="264">
        <v>0</v>
      </c>
      <c r="H135" s="264">
        <v>0</v>
      </c>
      <c r="I135" s="507">
        <v>0</v>
      </c>
      <c r="J135" s="507"/>
      <c r="K135" s="264">
        <v>0</v>
      </c>
      <c r="L135" s="264">
        <v>0</v>
      </c>
      <c r="M135" s="264">
        <v>0</v>
      </c>
      <c r="N135" s="264">
        <v>-59608.94</v>
      </c>
      <c r="O135" s="507">
        <v>-59608.94</v>
      </c>
      <c r="P135" s="507"/>
      <c r="Q135" s="507"/>
      <c r="R135" s="264">
        <v>29120.67</v>
      </c>
      <c r="S135" s="264">
        <v>-30488.27</v>
      </c>
      <c r="T135" s="264">
        <v>30488.27</v>
      </c>
      <c r="U135" s="279"/>
    </row>
    <row r="136" spans="2:21" ht="15" customHeight="1" hidden="1">
      <c r="B136" s="263" t="s">
        <v>1006</v>
      </c>
      <c r="C136" s="506" t="s">
        <v>1007</v>
      </c>
      <c r="D136" s="506"/>
      <c r="E136" s="506"/>
      <c r="F136" s="506"/>
      <c r="G136" s="264">
        <v>0</v>
      </c>
      <c r="H136" s="264">
        <v>0</v>
      </c>
      <c r="I136" s="507">
        <v>0</v>
      </c>
      <c r="J136" s="507"/>
      <c r="K136" s="264">
        <v>0</v>
      </c>
      <c r="L136" s="264">
        <v>0</v>
      </c>
      <c r="M136" s="264">
        <v>0</v>
      </c>
      <c r="N136" s="264">
        <v>-59608.94</v>
      </c>
      <c r="O136" s="507">
        <v>-59608.94</v>
      </c>
      <c r="P136" s="507"/>
      <c r="Q136" s="507"/>
      <c r="R136" s="264">
        <v>29120.67</v>
      </c>
      <c r="S136" s="264">
        <v>-30488.27</v>
      </c>
      <c r="T136" s="264">
        <v>30488.27</v>
      </c>
      <c r="U136" s="279"/>
    </row>
    <row r="137" spans="2:21" ht="15" customHeight="1" hidden="1">
      <c r="B137" s="263" t="s">
        <v>1107</v>
      </c>
      <c r="C137" s="506" t="s">
        <v>1108</v>
      </c>
      <c r="D137" s="506"/>
      <c r="E137" s="506"/>
      <c r="F137" s="506"/>
      <c r="G137" s="264">
        <v>0</v>
      </c>
      <c r="H137" s="264">
        <v>0</v>
      </c>
      <c r="I137" s="507">
        <v>0</v>
      </c>
      <c r="J137" s="507"/>
      <c r="K137" s="264">
        <v>0</v>
      </c>
      <c r="L137" s="264">
        <v>0</v>
      </c>
      <c r="M137" s="264">
        <v>0</v>
      </c>
      <c r="N137" s="264">
        <v>-36970</v>
      </c>
      <c r="O137" s="507">
        <v>-36970</v>
      </c>
      <c r="P137" s="507"/>
      <c r="Q137" s="507"/>
      <c r="R137" s="264">
        <v>19280</v>
      </c>
      <c r="S137" s="264">
        <v>-17690</v>
      </c>
      <c r="T137" s="264">
        <v>17690</v>
      </c>
      <c r="U137" s="279"/>
    </row>
    <row r="138" spans="2:21" ht="15" customHeight="1" hidden="1">
      <c r="B138" s="263" t="s">
        <v>1127</v>
      </c>
      <c r="C138" s="506" t="s">
        <v>1128</v>
      </c>
      <c r="D138" s="506"/>
      <c r="E138" s="506"/>
      <c r="F138" s="506"/>
      <c r="G138" s="264">
        <v>0</v>
      </c>
      <c r="H138" s="264">
        <v>0</v>
      </c>
      <c r="I138" s="507">
        <v>0</v>
      </c>
      <c r="J138" s="507"/>
      <c r="K138" s="264">
        <v>0</v>
      </c>
      <c r="L138" s="264">
        <v>0</v>
      </c>
      <c r="M138" s="264">
        <v>0</v>
      </c>
      <c r="N138" s="264">
        <v>-22638.94</v>
      </c>
      <c r="O138" s="507">
        <v>-22638.94</v>
      </c>
      <c r="P138" s="507"/>
      <c r="Q138" s="507"/>
      <c r="R138" s="264">
        <v>9840.67</v>
      </c>
      <c r="S138" s="264">
        <v>-12798.27</v>
      </c>
      <c r="T138" s="264">
        <v>12798.27</v>
      </c>
      <c r="U138" s="279"/>
    </row>
    <row r="139" spans="2:21" ht="15" customHeight="1" hidden="1">
      <c r="B139" s="263" t="s">
        <v>802</v>
      </c>
      <c r="C139" s="506" t="s">
        <v>803</v>
      </c>
      <c r="D139" s="506"/>
      <c r="E139" s="506"/>
      <c r="F139" s="506"/>
      <c r="G139" s="264">
        <v>10000</v>
      </c>
      <c r="H139" s="264">
        <v>0</v>
      </c>
      <c r="I139" s="507">
        <v>0</v>
      </c>
      <c r="J139" s="507"/>
      <c r="K139" s="264">
        <v>0</v>
      </c>
      <c r="L139" s="264">
        <v>10000</v>
      </c>
      <c r="M139" s="264">
        <v>0</v>
      </c>
      <c r="N139" s="264">
        <v>0</v>
      </c>
      <c r="O139" s="507">
        <v>0</v>
      </c>
      <c r="P139" s="507"/>
      <c r="Q139" s="507"/>
      <c r="R139" s="264">
        <v>0</v>
      </c>
      <c r="S139" s="264">
        <v>0</v>
      </c>
      <c r="T139" s="264">
        <v>10000</v>
      </c>
      <c r="U139" s="279"/>
    </row>
    <row r="140" spans="2:21" ht="15" customHeight="1" hidden="1">
      <c r="B140" s="314"/>
      <c r="C140" s="506" t="s">
        <v>804</v>
      </c>
      <c r="D140" s="506"/>
      <c r="E140" s="506"/>
      <c r="F140" s="506"/>
      <c r="G140" s="264">
        <v>153311000</v>
      </c>
      <c r="H140" s="264">
        <v>0</v>
      </c>
      <c r="I140" s="507">
        <v>0</v>
      </c>
      <c r="J140" s="507"/>
      <c r="K140" s="264">
        <v>0</v>
      </c>
      <c r="L140" s="264">
        <v>153311000</v>
      </c>
      <c r="M140" s="264">
        <v>-265114.82</v>
      </c>
      <c r="N140" s="264">
        <v>-3155670.56</v>
      </c>
      <c r="O140" s="507">
        <v>-3420785.38</v>
      </c>
      <c r="P140" s="507"/>
      <c r="Q140" s="507"/>
      <c r="R140" s="264">
        <v>7442624.86</v>
      </c>
      <c r="S140" s="264">
        <v>4021839.48</v>
      </c>
      <c r="T140" s="264">
        <v>149289160.52</v>
      </c>
      <c r="U140" s="279"/>
    </row>
    <row r="141" spans="2:21" ht="15.75" customHeight="1" hidden="1">
      <c r="B141" s="315"/>
      <c r="C141" s="540" t="s">
        <v>805</v>
      </c>
      <c r="D141" s="540"/>
      <c r="E141" s="540"/>
      <c r="F141" s="540"/>
      <c r="G141" s="282">
        <v>153311000</v>
      </c>
      <c r="H141" s="282">
        <v>0</v>
      </c>
      <c r="I141" s="517">
        <v>0</v>
      </c>
      <c r="J141" s="517"/>
      <c r="K141" s="282">
        <v>0</v>
      </c>
      <c r="L141" s="282">
        <v>153311000</v>
      </c>
      <c r="M141" s="282">
        <v>-265114.82</v>
      </c>
      <c r="N141" s="282">
        <v>-3155670.56</v>
      </c>
      <c r="O141" s="517">
        <v>-3420785.38</v>
      </c>
      <c r="P141" s="517"/>
      <c r="Q141" s="517"/>
      <c r="R141" s="282">
        <v>7442624.86</v>
      </c>
      <c r="S141" s="282">
        <v>4021839.48</v>
      </c>
      <c r="T141" s="282">
        <v>149289160.52</v>
      </c>
      <c r="U141" s="284"/>
    </row>
    <row r="142" spans="2:20" ht="15" customHeight="1">
      <c r="B142" s="492" t="s">
        <v>806</v>
      </c>
      <c r="C142" s="492"/>
      <c r="D142" s="492"/>
      <c r="E142" s="492"/>
      <c r="F142" s="492"/>
      <c r="G142" s="492"/>
      <c r="H142" s="492"/>
      <c r="I142" s="492"/>
      <c r="J142" s="492"/>
      <c r="K142" s="492"/>
      <c r="L142" s="492"/>
      <c r="M142" s="492"/>
      <c r="N142" s="492"/>
      <c r="O142" s="492"/>
      <c r="P142" s="492"/>
      <c r="Q142" s="492"/>
      <c r="R142" s="492"/>
      <c r="S142" s="492"/>
      <c r="T142" s="492"/>
    </row>
  </sheetData>
  <sheetProtection password="DD4C" sheet="1" objects="1" scenarios="1" selectLockedCells="1" selectUnlockedCells="1"/>
  <mergeCells count="417">
    <mergeCell ref="C141:F141"/>
    <mergeCell ref="I141:J141"/>
    <mergeCell ref="O141:Q141"/>
    <mergeCell ref="B142:T142"/>
    <mergeCell ref="C139:F139"/>
    <mergeCell ref="I139:J139"/>
    <mergeCell ref="O139:Q139"/>
    <mergeCell ref="C140:F140"/>
    <mergeCell ref="I140:J140"/>
    <mergeCell ref="O140:Q140"/>
    <mergeCell ref="C137:F137"/>
    <mergeCell ref="I137:J137"/>
    <mergeCell ref="O137:Q137"/>
    <mergeCell ref="C138:F138"/>
    <mergeCell ref="I138:J138"/>
    <mergeCell ref="O138:Q138"/>
    <mergeCell ref="C135:F135"/>
    <mergeCell ref="I135:J135"/>
    <mergeCell ref="O135:Q135"/>
    <mergeCell ref="C136:F136"/>
    <mergeCell ref="I136:J136"/>
    <mergeCell ref="O136:Q136"/>
    <mergeCell ref="C133:F133"/>
    <mergeCell ref="I133:J133"/>
    <mergeCell ref="O133:Q133"/>
    <mergeCell ref="C134:F134"/>
    <mergeCell ref="I134:J134"/>
    <mergeCell ref="O134:Q134"/>
    <mergeCell ref="C131:F131"/>
    <mergeCell ref="I131:J131"/>
    <mergeCell ref="O131:Q131"/>
    <mergeCell ref="C132:F132"/>
    <mergeCell ref="I132:J132"/>
    <mergeCell ref="O132:Q132"/>
    <mergeCell ref="C129:F129"/>
    <mergeCell ref="I129:J129"/>
    <mergeCell ref="O129:Q129"/>
    <mergeCell ref="C130:F130"/>
    <mergeCell ref="I130:J130"/>
    <mergeCell ref="O130:Q130"/>
    <mergeCell ref="C127:F127"/>
    <mergeCell ref="I127:J127"/>
    <mergeCell ref="O127:Q127"/>
    <mergeCell ref="C128:F128"/>
    <mergeCell ref="I128:J128"/>
    <mergeCell ref="O128:Q128"/>
    <mergeCell ref="C125:F125"/>
    <mergeCell ref="I125:J125"/>
    <mergeCell ref="O125:Q125"/>
    <mergeCell ref="C126:F126"/>
    <mergeCell ref="I126:J126"/>
    <mergeCell ref="O126:Q126"/>
    <mergeCell ref="C123:F123"/>
    <mergeCell ref="I123:J123"/>
    <mergeCell ref="O123:Q123"/>
    <mergeCell ref="C124:F124"/>
    <mergeCell ref="I124:J124"/>
    <mergeCell ref="O124:Q124"/>
    <mergeCell ref="C121:F121"/>
    <mergeCell ref="I121:J121"/>
    <mergeCell ref="O121:Q121"/>
    <mergeCell ref="C122:F122"/>
    <mergeCell ref="I122:J122"/>
    <mergeCell ref="O122:Q122"/>
    <mergeCell ref="C119:F119"/>
    <mergeCell ref="I119:J119"/>
    <mergeCell ref="O119:Q119"/>
    <mergeCell ref="C120:F120"/>
    <mergeCell ref="I120:J120"/>
    <mergeCell ref="O120:Q120"/>
    <mergeCell ref="C117:F117"/>
    <mergeCell ref="I117:J117"/>
    <mergeCell ref="O117:Q117"/>
    <mergeCell ref="C118:F118"/>
    <mergeCell ref="I118:J118"/>
    <mergeCell ref="O118:Q118"/>
    <mergeCell ref="C115:F115"/>
    <mergeCell ref="I115:J115"/>
    <mergeCell ref="O115:Q115"/>
    <mergeCell ref="C116:F116"/>
    <mergeCell ref="I116:J116"/>
    <mergeCell ref="O116:Q116"/>
    <mergeCell ref="C113:F113"/>
    <mergeCell ref="I113:J113"/>
    <mergeCell ref="O113:Q113"/>
    <mergeCell ref="C114:F114"/>
    <mergeCell ref="I114:J114"/>
    <mergeCell ref="O114:Q114"/>
    <mergeCell ref="C111:F111"/>
    <mergeCell ref="I111:J111"/>
    <mergeCell ref="O111:Q111"/>
    <mergeCell ref="C112:F112"/>
    <mergeCell ref="I112:J112"/>
    <mergeCell ref="O112:Q112"/>
    <mergeCell ref="C109:F109"/>
    <mergeCell ref="I109:J109"/>
    <mergeCell ref="O109:Q109"/>
    <mergeCell ref="C110:F110"/>
    <mergeCell ref="I110:J110"/>
    <mergeCell ref="O110:Q110"/>
    <mergeCell ref="C107:F107"/>
    <mergeCell ref="I107:J107"/>
    <mergeCell ref="O107:Q107"/>
    <mergeCell ref="C108:F108"/>
    <mergeCell ref="I108:J108"/>
    <mergeCell ref="O108:Q108"/>
    <mergeCell ref="C105:F105"/>
    <mergeCell ref="I105:J105"/>
    <mergeCell ref="O105:Q105"/>
    <mergeCell ref="C106:F106"/>
    <mergeCell ref="I106:J106"/>
    <mergeCell ref="O106:Q106"/>
    <mergeCell ref="C103:F103"/>
    <mergeCell ref="I103:J103"/>
    <mergeCell ref="O103:Q103"/>
    <mergeCell ref="C104:F104"/>
    <mergeCell ref="I104:J104"/>
    <mergeCell ref="O104:Q104"/>
    <mergeCell ref="C101:F101"/>
    <mergeCell ref="I101:J101"/>
    <mergeCell ref="O101:Q101"/>
    <mergeCell ref="C102:F102"/>
    <mergeCell ref="I102:J102"/>
    <mergeCell ref="O102:Q102"/>
    <mergeCell ref="C99:F99"/>
    <mergeCell ref="I99:J99"/>
    <mergeCell ref="O99:Q99"/>
    <mergeCell ref="C100:F100"/>
    <mergeCell ref="I100:J100"/>
    <mergeCell ref="O100:Q100"/>
    <mergeCell ref="C97:F97"/>
    <mergeCell ref="I97:J97"/>
    <mergeCell ref="O97:Q97"/>
    <mergeCell ref="C98:F98"/>
    <mergeCell ref="I98:J98"/>
    <mergeCell ref="O98:Q98"/>
    <mergeCell ref="C95:F95"/>
    <mergeCell ref="I95:J95"/>
    <mergeCell ref="O95:Q95"/>
    <mergeCell ref="C96:F96"/>
    <mergeCell ref="I96:J96"/>
    <mergeCell ref="O96:Q96"/>
    <mergeCell ref="C93:F93"/>
    <mergeCell ref="I93:J93"/>
    <mergeCell ref="O93:Q93"/>
    <mergeCell ref="C94:F94"/>
    <mergeCell ref="I94:J94"/>
    <mergeCell ref="O94:Q94"/>
    <mergeCell ref="C91:F91"/>
    <mergeCell ref="I91:J91"/>
    <mergeCell ref="O91:Q91"/>
    <mergeCell ref="C92:F92"/>
    <mergeCell ref="I92:J92"/>
    <mergeCell ref="O92:Q92"/>
    <mergeCell ref="C89:F89"/>
    <mergeCell ref="I89:J89"/>
    <mergeCell ref="O89:Q89"/>
    <mergeCell ref="C90:F90"/>
    <mergeCell ref="I90:J90"/>
    <mergeCell ref="O90:Q90"/>
    <mergeCell ref="C87:F87"/>
    <mergeCell ref="I87:J87"/>
    <mergeCell ref="O87:Q87"/>
    <mergeCell ref="C88:F88"/>
    <mergeCell ref="I88:J88"/>
    <mergeCell ref="O88:Q88"/>
    <mergeCell ref="C85:F85"/>
    <mergeCell ref="I85:J85"/>
    <mergeCell ref="O85:Q85"/>
    <mergeCell ref="C86:F86"/>
    <mergeCell ref="I86:J86"/>
    <mergeCell ref="O86:Q86"/>
    <mergeCell ref="C83:F83"/>
    <mergeCell ref="I83:J83"/>
    <mergeCell ref="O83:Q83"/>
    <mergeCell ref="C84:F84"/>
    <mergeCell ref="I84:J84"/>
    <mergeCell ref="O84:Q84"/>
    <mergeCell ref="C81:F81"/>
    <mergeCell ref="I81:J81"/>
    <mergeCell ref="O81:Q81"/>
    <mergeCell ref="C82:F82"/>
    <mergeCell ref="I82:J82"/>
    <mergeCell ref="O82:Q82"/>
    <mergeCell ref="C79:F79"/>
    <mergeCell ref="I79:J79"/>
    <mergeCell ref="O79:Q79"/>
    <mergeCell ref="C80:F80"/>
    <mergeCell ref="I80:J80"/>
    <mergeCell ref="O80:Q80"/>
    <mergeCell ref="C77:F77"/>
    <mergeCell ref="I77:J77"/>
    <mergeCell ref="O77:Q77"/>
    <mergeCell ref="C78:F78"/>
    <mergeCell ref="I78:J78"/>
    <mergeCell ref="O78:Q78"/>
    <mergeCell ref="C75:F75"/>
    <mergeCell ref="I75:J75"/>
    <mergeCell ref="O75:Q75"/>
    <mergeCell ref="C76:F76"/>
    <mergeCell ref="I76:J76"/>
    <mergeCell ref="O76:Q76"/>
    <mergeCell ref="C73:F73"/>
    <mergeCell ref="I73:J73"/>
    <mergeCell ref="O73:Q73"/>
    <mergeCell ref="C74:F74"/>
    <mergeCell ref="I74:J74"/>
    <mergeCell ref="O74:Q74"/>
    <mergeCell ref="C71:F71"/>
    <mergeCell ref="I71:J71"/>
    <mergeCell ref="O71:Q71"/>
    <mergeCell ref="C72:F72"/>
    <mergeCell ref="I72:J72"/>
    <mergeCell ref="O72:Q72"/>
    <mergeCell ref="C69:F69"/>
    <mergeCell ref="I69:J69"/>
    <mergeCell ref="O69:Q69"/>
    <mergeCell ref="C70:F70"/>
    <mergeCell ref="I70:J70"/>
    <mergeCell ref="O70:Q70"/>
    <mergeCell ref="C67:F67"/>
    <mergeCell ref="I67:J67"/>
    <mergeCell ref="O67:Q67"/>
    <mergeCell ref="C68:F68"/>
    <mergeCell ref="I68:J68"/>
    <mergeCell ref="O68:Q68"/>
    <mergeCell ref="C65:F65"/>
    <mergeCell ref="I65:J65"/>
    <mergeCell ref="O65:Q65"/>
    <mergeCell ref="C66:F66"/>
    <mergeCell ref="I66:J66"/>
    <mergeCell ref="O66:Q66"/>
    <mergeCell ref="C63:F63"/>
    <mergeCell ref="I63:J63"/>
    <mergeCell ref="O63:Q63"/>
    <mergeCell ref="C64:F64"/>
    <mergeCell ref="I64:J64"/>
    <mergeCell ref="O64:Q64"/>
    <mergeCell ref="C61:F61"/>
    <mergeCell ref="I61:J61"/>
    <mergeCell ref="O61:Q61"/>
    <mergeCell ref="C62:F62"/>
    <mergeCell ref="I62:J62"/>
    <mergeCell ref="O62:Q62"/>
    <mergeCell ref="C59:F59"/>
    <mergeCell ref="I59:J59"/>
    <mergeCell ref="O59:Q59"/>
    <mergeCell ref="C60:F60"/>
    <mergeCell ref="I60:J60"/>
    <mergeCell ref="O60:Q60"/>
    <mergeCell ref="C57:F57"/>
    <mergeCell ref="I57:J57"/>
    <mergeCell ref="O57:Q57"/>
    <mergeCell ref="C58:F58"/>
    <mergeCell ref="I58:J58"/>
    <mergeCell ref="O58:Q58"/>
    <mergeCell ref="C55:F55"/>
    <mergeCell ref="I55:J55"/>
    <mergeCell ref="O55:Q55"/>
    <mergeCell ref="C56:F56"/>
    <mergeCell ref="I56:J56"/>
    <mergeCell ref="O56:Q56"/>
    <mergeCell ref="C53:F53"/>
    <mergeCell ref="I53:J53"/>
    <mergeCell ref="O53:Q53"/>
    <mergeCell ref="C54:F54"/>
    <mergeCell ref="I54:J54"/>
    <mergeCell ref="O54:Q54"/>
    <mergeCell ref="C51:F51"/>
    <mergeCell ref="I51:J51"/>
    <mergeCell ref="O51:Q51"/>
    <mergeCell ref="C52:F52"/>
    <mergeCell ref="I52:J52"/>
    <mergeCell ref="O52:Q52"/>
    <mergeCell ref="C49:F49"/>
    <mergeCell ref="I49:J49"/>
    <mergeCell ref="O49:Q49"/>
    <mergeCell ref="C50:F50"/>
    <mergeCell ref="I50:J50"/>
    <mergeCell ref="O50:Q50"/>
    <mergeCell ref="C47:F47"/>
    <mergeCell ref="I47:J47"/>
    <mergeCell ref="O47:Q47"/>
    <mergeCell ref="C48:F48"/>
    <mergeCell ref="I48:J48"/>
    <mergeCell ref="O48:Q48"/>
    <mergeCell ref="C45:F45"/>
    <mergeCell ref="I45:J45"/>
    <mergeCell ref="O45:Q45"/>
    <mergeCell ref="C46:F46"/>
    <mergeCell ref="I46:J46"/>
    <mergeCell ref="O46:Q46"/>
    <mergeCell ref="C43:F43"/>
    <mergeCell ref="I43:J43"/>
    <mergeCell ref="O43:Q43"/>
    <mergeCell ref="C44:F44"/>
    <mergeCell ref="I44:J44"/>
    <mergeCell ref="O44:Q44"/>
    <mergeCell ref="C41:F41"/>
    <mergeCell ref="I41:J41"/>
    <mergeCell ref="O41:Q41"/>
    <mergeCell ref="C42:F42"/>
    <mergeCell ref="I42:J42"/>
    <mergeCell ref="O42:Q42"/>
    <mergeCell ref="C39:F39"/>
    <mergeCell ref="I39:J39"/>
    <mergeCell ref="O39:Q39"/>
    <mergeCell ref="C40:F40"/>
    <mergeCell ref="I40:J40"/>
    <mergeCell ref="O40:Q40"/>
    <mergeCell ref="C37:F37"/>
    <mergeCell ref="I37:J37"/>
    <mergeCell ref="O37:Q37"/>
    <mergeCell ref="C38:F38"/>
    <mergeCell ref="I38:J38"/>
    <mergeCell ref="O38:Q38"/>
    <mergeCell ref="C35:F35"/>
    <mergeCell ref="I35:J35"/>
    <mergeCell ref="O35:Q35"/>
    <mergeCell ref="C36:F36"/>
    <mergeCell ref="I36:J36"/>
    <mergeCell ref="O36:Q36"/>
    <mergeCell ref="C33:F33"/>
    <mergeCell ref="I33:J33"/>
    <mergeCell ref="O33:Q33"/>
    <mergeCell ref="C34:F34"/>
    <mergeCell ref="I34:J34"/>
    <mergeCell ref="O34:Q34"/>
    <mergeCell ref="C31:F31"/>
    <mergeCell ref="I31:J31"/>
    <mergeCell ref="O31:Q31"/>
    <mergeCell ref="C32:F32"/>
    <mergeCell ref="I32:J32"/>
    <mergeCell ref="O32:Q32"/>
    <mergeCell ref="C29:F29"/>
    <mergeCell ref="I29:J29"/>
    <mergeCell ref="O29:Q29"/>
    <mergeCell ref="C30:F30"/>
    <mergeCell ref="I30:J30"/>
    <mergeCell ref="O30:Q30"/>
    <mergeCell ref="C27:F27"/>
    <mergeCell ref="I27:J27"/>
    <mergeCell ref="O27:Q27"/>
    <mergeCell ref="C28:F28"/>
    <mergeCell ref="I28:J28"/>
    <mergeCell ref="O28:Q28"/>
    <mergeCell ref="C25:F25"/>
    <mergeCell ref="I25:J25"/>
    <mergeCell ref="O25:Q25"/>
    <mergeCell ref="C26:F26"/>
    <mergeCell ref="I26:J26"/>
    <mergeCell ref="O26:Q26"/>
    <mergeCell ref="C23:F23"/>
    <mergeCell ref="I23:J23"/>
    <mergeCell ref="O23:Q23"/>
    <mergeCell ref="C24:F24"/>
    <mergeCell ref="I24:J24"/>
    <mergeCell ref="O24:Q24"/>
    <mergeCell ref="C21:F21"/>
    <mergeCell ref="I21:J21"/>
    <mergeCell ref="O21:Q21"/>
    <mergeCell ref="C22:F22"/>
    <mergeCell ref="I22:J22"/>
    <mergeCell ref="O22:Q22"/>
    <mergeCell ref="C19:F19"/>
    <mergeCell ref="I19:J19"/>
    <mergeCell ref="O19:Q19"/>
    <mergeCell ref="C20:F20"/>
    <mergeCell ref="I20:J20"/>
    <mergeCell ref="O20:Q20"/>
    <mergeCell ref="C17:F17"/>
    <mergeCell ref="I17:J17"/>
    <mergeCell ref="O17:Q17"/>
    <mergeCell ref="C18:F18"/>
    <mergeCell ref="I18:J18"/>
    <mergeCell ref="O18:Q18"/>
    <mergeCell ref="C15:F15"/>
    <mergeCell ref="I15:J15"/>
    <mergeCell ref="O15:Q15"/>
    <mergeCell ref="C16:F16"/>
    <mergeCell ref="I16:J16"/>
    <mergeCell ref="O16:Q16"/>
    <mergeCell ref="C13:F13"/>
    <mergeCell ref="I13:J13"/>
    <mergeCell ref="O13:Q13"/>
    <mergeCell ref="C14:F14"/>
    <mergeCell ref="I14:J14"/>
    <mergeCell ref="O14:Q14"/>
    <mergeCell ref="C11:F11"/>
    <mergeCell ref="I11:J11"/>
    <mergeCell ref="O11:Q11"/>
    <mergeCell ref="C12:F12"/>
    <mergeCell ref="I12:J12"/>
    <mergeCell ref="O12:Q12"/>
    <mergeCell ref="R8:R9"/>
    <mergeCell ref="S8:S9"/>
    <mergeCell ref="I9:J9"/>
    <mergeCell ref="O9:Q9"/>
    <mergeCell ref="C10:F10"/>
    <mergeCell ref="I10:J10"/>
    <mergeCell ref="O10:Q10"/>
    <mergeCell ref="B7:B9"/>
    <mergeCell ref="C7:F9"/>
    <mergeCell ref="G7:L7"/>
    <mergeCell ref="M7:S7"/>
    <mergeCell ref="T7:T9"/>
    <mergeCell ref="U7:U9"/>
    <mergeCell ref="G8:J8"/>
    <mergeCell ref="K8:K9"/>
    <mergeCell ref="L8:L9"/>
    <mergeCell ref="M8:Q8"/>
    <mergeCell ref="B2:U2"/>
    <mergeCell ref="B3:U3"/>
    <mergeCell ref="B5:C5"/>
    <mergeCell ref="D5:U5"/>
    <mergeCell ref="B6:I6"/>
    <mergeCell ref="J6:U6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31"/>
  </sheetPr>
  <dimension ref="B1:Q26"/>
  <sheetViews>
    <sheetView zoomScalePageLayoutView="0" workbookViewId="0" topLeftCell="A1">
      <selection activeCell="Q24" sqref="Q24"/>
    </sheetView>
  </sheetViews>
  <sheetFormatPr defaultColWidth="8.7109375" defaultRowHeight="15" customHeight="1"/>
  <cols>
    <col min="1" max="1" width="3.00390625" style="4" customWidth="1"/>
    <col min="2" max="2" width="10.7109375" style="4" customWidth="1"/>
    <col min="3" max="3" width="80.7109375" style="4" customWidth="1"/>
    <col min="4" max="5" width="8.7109375" style="4" hidden="1" customWidth="1"/>
    <col min="6" max="6" width="14.57421875" style="4" hidden="1" customWidth="1"/>
    <col min="7" max="7" width="2.28125" style="4" hidden="1" customWidth="1"/>
    <col min="8" max="8" width="7.7109375" style="4" hidden="1" customWidth="1"/>
    <col min="9" max="11" width="8.7109375" style="4" hidden="1" customWidth="1"/>
    <col min="12" max="12" width="8.28125" style="4" hidden="1" customWidth="1"/>
    <col min="13" max="13" width="7.8515625" style="4" hidden="1" customWidth="1"/>
    <col min="14" max="14" width="7.7109375" style="4" hidden="1" customWidth="1"/>
    <col min="15" max="15" width="45.7109375" style="4" customWidth="1"/>
    <col min="16" max="16" width="8.7109375" style="4" hidden="1" customWidth="1"/>
    <col min="17" max="17" width="24.7109375" style="4" customWidth="1"/>
    <col min="18" max="16384" width="8.7109375" style="4" customWidth="1"/>
  </cols>
  <sheetData>
    <row r="1" spans="2:16" ht="15" customHeight="1">
      <c r="B1" s="150"/>
      <c r="C1" s="150"/>
      <c r="D1" s="151"/>
      <c r="E1" s="151"/>
      <c r="F1" s="151"/>
      <c r="G1" s="151"/>
      <c r="H1" s="151"/>
      <c r="I1" s="151"/>
      <c r="J1" s="151"/>
      <c r="K1" s="151"/>
      <c r="L1" s="151"/>
      <c r="M1" s="150"/>
      <c r="N1" s="150"/>
      <c r="O1" s="150"/>
      <c r="P1" s="150"/>
    </row>
    <row r="2" spans="2:17" ht="24" customHeight="1">
      <c r="B2" s="421" t="s">
        <v>636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</row>
    <row r="3" spans="2:17" ht="42" customHeight="1">
      <c r="B3" s="518" t="s">
        <v>807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</row>
    <row r="4" spans="2:16" ht="8.25" customHeight="1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</row>
    <row r="5" spans="2:17" ht="15.75" customHeight="1">
      <c r="B5" s="323" t="s">
        <v>808</v>
      </c>
      <c r="C5" s="520" t="s">
        <v>1132</v>
      </c>
      <c r="D5" s="520"/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  <c r="Q5" s="520"/>
    </row>
    <row r="6" spans="2:17" ht="31.5" customHeight="1">
      <c r="B6" s="519" t="s">
        <v>810</v>
      </c>
      <c r="C6" s="519"/>
      <c r="D6" s="519"/>
      <c r="E6" s="519"/>
      <c r="F6" s="519"/>
      <c r="G6" s="519"/>
      <c r="H6" s="519" t="s">
        <v>810</v>
      </c>
      <c r="I6" s="519"/>
      <c r="J6" s="519"/>
      <c r="K6" s="519"/>
      <c r="L6" s="519"/>
      <c r="M6" s="519"/>
      <c r="N6" s="519"/>
      <c r="O6" s="519"/>
      <c r="P6" s="519"/>
      <c r="Q6" s="519"/>
    </row>
    <row r="7" spans="2:17" ht="14.25" customHeight="1">
      <c r="B7" s="521" t="s">
        <v>641</v>
      </c>
      <c r="C7" s="521" t="s">
        <v>642</v>
      </c>
      <c r="D7" s="521" t="s">
        <v>643</v>
      </c>
      <c r="E7" s="521"/>
      <c r="F7" s="521"/>
      <c r="G7" s="521"/>
      <c r="H7" s="521"/>
      <c r="I7" s="521"/>
      <c r="J7" s="521" t="s">
        <v>644</v>
      </c>
      <c r="K7" s="521"/>
      <c r="L7" s="521"/>
      <c r="M7" s="521"/>
      <c r="N7" s="521"/>
      <c r="O7" s="521"/>
      <c r="P7" s="521" t="s">
        <v>645</v>
      </c>
      <c r="Q7" s="521" t="s">
        <v>10</v>
      </c>
    </row>
    <row r="8" spans="2:17" ht="15" customHeight="1">
      <c r="B8" s="521"/>
      <c r="C8" s="521"/>
      <c r="D8" s="521" t="s">
        <v>646</v>
      </c>
      <c r="E8" s="521"/>
      <c r="F8" s="521"/>
      <c r="G8" s="522" t="s">
        <v>811</v>
      </c>
      <c r="H8" s="522"/>
      <c r="I8" s="521" t="s">
        <v>648</v>
      </c>
      <c r="J8" s="521" t="s">
        <v>649</v>
      </c>
      <c r="K8" s="521"/>
      <c r="L8" s="521"/>
      <c r="M8" s="521" t="s">
        <v>650</v>
      </c>
      <c r="N8" s="521"/>
      <c r="O8" s="521" t="s">
        <v>651</v>
      </c>
      <c r="P8" s="521"/>
      <c r="Q8" s="521"/>
    </row>
    <row r="9" spans="2:17" ht="21" customHeight="1">
      <c r="B9" s="521"/>
      <c r="C9" s="521"/>
      <c r="D9" s="285" t="s">
        <v>812</v>
      </c>
      <c r="E9" s="285" t="s">
        <v>813</v>
      </c>
      <c r="F9" s="285" t="s">
        <v>814</v>
      </c>
      <c r="G9" s="522"/>
      <c r="H9" s="522"/>
      <c r="I9" s="521"/>
      <c r="J9" s="285" t="s">
        <v>815</v>
      </c>
      <c r="K9" s="285" t="s">
        <v>816</v>
      </c>
      <c r="L9" s="285" t="s">
        <v>817</v>
      </c>
      <c r="M9" s="521"/>
      <c r="N9" s="521"/>
      <c r="O9" s="521"/>
      <c r="P9" s="521"/>
      <c r="Q9" s="521"/>
    </row>
    <row r="10" spans="2:17" ht="18" customHeight="1">
      <c r="B10" s="286" t="s">
        <v>906</v>
      </c>
      <c r="C10" s="324" t="s">
        <v>907</v>
      </c>
      <c r="D10" s="287"/>
      <c r="E10" s="287"/>
      <c r="F10" s="287"/>
      <c r="G10" s="524"/>
      <c r="H10" s="524"/>
      <c r="I10" s="287"/>
      <c r="J10" s="287"/>
      <c r="K10" s="287"/>
      <c r="L10" s="288"/>
      <c r="M10" s="524"/>
      <c r="N10" s="524"/>
      <c r="O10" s="287"/>
      <c r="P10" s="287"/>
      <c r="Q10" s="289"/>
    </row>
    <row r="11" spans="2:17" ht="12" customHeight="1">
      <c r="B11" s="290" t="s">
        <v>908</v>
      </c>
      <c r="C11" s="325" t="s">
        <v>653</v>
      </c>
      <c r="D11" s="264">
        <v>10010000</v>
      </c>
      <c r="E11" s="264">
        <v>0</v>
      </c>
      <c r="F11" s="264">
        <v>0</v>
      </c>
      <c r="G11" s="507">
        <v>0</v>
      </c>
      <c r="H11" s="507"/>
      <c r="I11" s="264">
        <f>SUM(D11:H11)</f>
        <v>10010000</v>
      </c>
      <c r="J11" s="264">
        <v>0</v>
      </c>
      <c r="K11" s="264">
        <v>0</v>
      </c>
      <c r="L11" s="264">
        <v>0</v>
      </c>
      <c r="M11" s="507">
        <v>0</v>
      </c>
      <c r="N11" s="507"/>
      <c r="O11" s="264">
        <v>0</v>
      </c>
      <c r="P11" s="264">
        <v>10010000</v>
      </c>
      <c r="Q11" s="292">
        <f>O11</f>
        <v>0</v>
      </c>
    </row>
    <row r="12" spans="2:17" ht="12" customHeight="1">
      <c r="B12" s="293" t="s">
        <v>885</v>
      </c>
      <c r="C12" s="326" t="s">
        <v>822</v>
      </c>
      <c r="D12" s="268">
        <v>0</v>
      </c>
      <c r="E12" s="268">
        <v>0</v>
      </c>
      <c r="F12" s="268">
        <v>0</v>
      </c>
      <c r="G12" s="509">
        <v>0</v>
      </c>
      <c r="H12" s="509"/>
      <c r="I12" s="268">
        <v>0</v>
      </c>
      <c r="J12" s="268">
        <v>0</v>
      </c>
      <c r="K12" s="268">
        <v>0</v>
      </c>
      <c r="L12" s="268">
        <f aca="true" t="shared" si="0" ref="L12:L23">SUM(J12:K12)</f>
        <v>0</v>
      </c>
      <c r="M12" s="509">
        <v>13700.86</v>
      </c>
      <c r="N12" s="509"/>
      <c r="O12" s="268">
        <f aca="true" t="shared" si="1" ref="O12:O22">M12</f>
        <v>13700.86</v>
      </c>
      <c r="P12" s="268">
        <v>-13700.86</v>
      </c>
      <c r="Q12" s="294">
        <f>O12-'Memória de Cálculo'!E25</f>
        <v>0</v>
      </c>
    </row>
    <row r="13" spans="2:17" ht="12" customHeight="1">
      <c r="B13" s="293" t="s">
        <v>879</v>
      </c>
      <c r="C13" s="326" t="s">
        <v>824</v>
      </c>
      <c r="D13" s="268">
        <v>0</v>
      </c>
      <c r="E13" s="268">
        <v>0</v>
      </c>
      <c r="F13" s="268">
        <v>0</v>
      </c>
      <c r="G13" s="509">
        <v>0</v>
      </c>
      <c r="H13" s="509"/>
      <c r="I13" s="268">
        <v>0</v>
      </c>
      <c r="J13" s="268">
        <v>0</v>
      </c>
      <c r="K13" s="268">
        <v>0</v>
      </c>
      <c r="L13" s="268">
        <f t="shared" si="0"/>
        <v>0</v>
      </c>
      <c r="M13" s="509">
        <v>118339.81</v>
      </c>
      <c r="N13" s="509"/>
      <c r="O13" s="268">
        <f t="shared" si="1"/>
        <v>118339.81</v>
      </c>
      <c r="P13" s="268">
        <v>-118339.81</v>
      </c>
      <c r="Q13" s="294">
        <f>O13-'Memória de Cálculo'!E41</f>
        <v>0</v>
      </c>
    </row>
    <row r="14" spans="2:17" ht="12" customHeight="1">
      <c r="B14" s="293" t="s">
        <v>827</v>
      </c>
      <c r="C14" s="326" t="s">
        <v>826</v>
      </c>
      <c r="D14" s="268">
        <v>0</v>
      </c>
      <c r="E14" s="268">
        <v>0</v>
      </c>
      <c r="F14" s="268">
        <v>0</v>
      </c>
      <c r="G14" s="509">
        <v>0</v>
      </c>
      <c r="H14" s="509"/>
      <c r="I14" s="268">
        <v>0</v>
      </c>
      <c r="J14" s="268">
        <v>0</v>
      </c>
      <c r="K14" s="268">
        <v>0</v>
      </c>
      <c r="L14" s="268">
        <f t="shared" si="0"/>
        <v>0</v>
      </c>
      <c r="M14" s="509">
        <v>262179.59</v>
      </c>
      <c r="N14" s="509"/>
      <c r="O14" s="268">
        <f t="shared" si="1"/>
        <v>262179.59</v>
      </c>
      <c r="P14" s="268">
        <v>-262179.59</v>
      </c>
      <c r="Q14" s="294">
        <f>O14-'Memória de Cálculo'!E57</f>
        <v>0</v>
      </c>
    </row>
    <row r="15" spans="2:17" ht="12" customHeight="1">
      <c r="B15" s="293" t="s">
        <v>904</v>
      </c>
      <c r="C15" s="326" t="s">
        <v>829</v>
      </c>
      <c r="D15" s="268">
        <v>0</v>
      </c>
      <c r="E15" s="268">
        <v>0</v>
      </c>
      <c r="F15" s="268">
        <v>0</v>
      </c>
      <c r="G15" s="509">
        <v>0</v>
      </c>
      <c r="H15" s="509"/>
      <c r="I15" s="268">
        <v>0</v>
      </c>
      <c r="J15" s="268">
        <v>0</v>
      </c>
      <c r="K15" s="268">
        <v>0</v>
      </c>
      <c r="L15" s="268">
        <f t="shared" si="0"/>
        <v>0</v>
      </c>
      <c r="M15" s="509">
        <v>6653.51</v>
      </c>
      <c r="N15" s="509"/>
      <c r="O15" s="268">
        <f t="shared" si="1"/>
        <v>6653.51</v>
      </c>
      <c r="P15" s="268">
        <v>-6653.51</v>
      </c>
      <c r="Q15" s="294">
        <f>O15-'Memória de Cálculo'!E73</f>
        <v>0</v>
      </c>
    </row>
    <row r="16" spans="2:17" ht="12" customHeight="1">
      <c r="B16" s="293" t="s">
        <v>886</v>
      </c>
      <c r="C16" s="326" t="s">
        <v>833</v>
      </c>
      <c r="D16" s="268">
        <v>0</v>
      </c>
      <c r="E16" s="268">
        <v>0</v>
      </c>
      <c r="F16" s="268">
        <v>0</v>
      </c>
      <c r="G16" s="509">
        <v>0</v>
      </c>
      <c r="H16" s="509"/>
      <c r="I16" s="268">
        <v>0</v>
      </c>
      <c r="J16" s="268">
        <v>0</v>
      </c>
      <c r="K16" s="268">
        <v>0</v>
      </c>
      <c r="L16" s="268">
        <f t="shared" si="0"/>
        <v>0</v>
      </c>
      <c r="M16" s="509">
        <v>83095.9</v>
      </c>
      <c r="N16" s="509"/>
      <c r="O16" s="268">
        <f t="shared" si="1"/>
        <v>83095.9</v>
      </c>
      <c r="P16" s="268">
        <v>-83095.9</v>
      </c>
      <c r="Q16" s="294">
        <f>O16-'Memória de Cálculo'!E89</f>
        <v>0</v>
      </c>
    </row>
    <row r="17" spans="2:17" ht="12" customHeight="1">
      <c r="B17" s="295" t="s">
        <v>836</v>
      </c>
      <c r="C17" s="327" t="s">
        <v>835</v>
      </c>
      <c r="D17" s="260">
        <v>0</v>
      </c>
      <c r="E17" s="260">
        <v>0</v>
      </c>
      <c r="F17" s="260">
        <v>0</v>
      </c>
      <c r="G17" s="505">
        <v>0</v>
      </c>
      <c r="H17" s="505"/>
      <c r="I17" s="260">
        <v>0</v>
      </c>
      <c r="J17" s="260">
        <v>0</v>
      </c>
      <c r="K17" s="260">
        <v>0</v>
      </c>
      <c r="L17" s="260">
        <f t="shared" si="0"/>
        <v>0</v>
      </c>
      <c r="M17" s="505">
        <v>76779.16</v>
      </c>
      <c r="N17" s="505"/>
      <c r="O17" s="260">
        <f t="shared" si="1"/>
        <v>76779.16</v>
      </c>
      <c r="P17" s="260">
        <v>-76779.16</v>
      </c>
      <c r="Q17" s="296">
        <f>O17-'Memória de Cálculo'!E105</f>
        <v>0</v>
      </c>
    </row>
    <row r="18" spans="2:17" ht="12" customHeight="1">
      <c r="B18" s="293" t="s">
        <v>887</v>
      </c>
      <c r="C18" s="326" t="s">
        <v>838</v>
      </c>
      <c r="D18" s="268">
        <v>0</v>
      </c>
      <c r="E18" s="268">
        <v>0</v>
      </c>
      <c r="F18" s="268">
        <v>0</v>
      </c>
      <c r="G18" s="509">
        <v>0</v>
      </c>
      <c r="H18" s="509"/>
      <c r="I18" s="268">
        <v>0</v>
      </c>
      <c r="J18" s="268">
        <v>0</v>
      </c>
      <c r="K18" s="268">
        <v>0</v>
      </c>
      <c r="L18" s="268">
        <f t="shared" si="0"/>
        <v>0</v>
      </c>
      <c r="M18" s="509">
        <v>23152.18</v>
      </c>
      <c r="N18" s="509"/>
      <c r="O18" s="268">
        <f t="shared" si="1"/>
        <v>23152.18</v>
      </c>
      <c r="P18" s="268">
        <v>-23152.18</v>
      </c>
      <c r="Q18" s="294">
        <f>O18-'Memória de Cálculo'!E121</f>
        <v>0</v>
      </c>
    </row>
    <row r="19" spans="2:17" ht="12" customHeight="1">
      <c r="B19" s="328" t="s">
        <v>889</v>
      </c>
      <c r="C19" s="325" t="s">
        <v>842</v>
      </c>
      <c r="D19" s="264">
        <v>0</v>
      </c>
      <c r="E19" s="264">
        <v>0</v>
      </c>
      <c r="F19" s="264">
        <v>0</v>
      </c>
      <c r="G19" s="507">
        <v>0</v>
      </c>
      <c r="H19" s="507"/>
      <c r="I19" s="264">
        <v>0</v>
      </c>
      <c r="J19" s="264">
        <v>0</v>
      </c>
      <c r="K19" s="264">
        <v>0</v>
      </c>
      <c r="L19" s="264">
        <f t="shared" si="0"/>
        <v>0</v>
      </c>
      <c r="M19" s="507">
        <v>2621.99</v>
      </c>
      <c r="N19" s="507"/>
      <c r="O19" s="264">
        <f t="shared" si="1"/>
        <v>2621.99</v>
      </c>
      <c r="P19" s="264">
        <v>-2621.99</v>
      </c>
      <c r="Q19" s="292">
        <f>O19-'Memória de Cálculo'!E129</f>
        <v>0</v>
      </c>
    </row>
    <row r="20" spans="2:17" ht="12" customHeight="1">
      <c r="B20" s="328" t="s">
        <v>890</v>
      </c>
      <c r="C20" s="325" t="s">
        <v>844</v>
      </c>
      <c r="D20" s="264">
        <v>0</v>
      </c>
      <c r="E20" s="264">
        <v>0</v>
      </c>
      <c r="F20" s="264">
        <v>0</v>
      </c>
      <c r="G20" s="507">
        <v>0</v>
      </c>
      <c r="H20" s="507"/>
      <c r="I20" s="264">
        <v>0</v>
      </c>
      <c r="J20" s="264">
        <v>0</v>
      </c>
      <c r="K20" s="264">
        <v>0</v>
      </c>
      <c r="L20" s="264">
        <f t="shared" si="0"/>
        <v>0</v>
      </c>
      <c r="M20" s="507">
        <v>34060.94</v>
      </c>
      <c r="N20" s="507"/>
      <c r="O20" s="264">
        <f t="shared" si="1"/>
        <v>34060.94</v>
      </c>
      <c r="P20" s="264">
        <v>-34060.94</v>
      </c>
      <c r="Q20" s="292">
        <f>O20-'Memória de Cálculo'!E145</f>
        <v>0</v>
      </c>
    </row>
    <row r="21" spans="2:17" ht="12" customHeight="1">
      <c r="B21" s="328" t="s">
        <v>891</v>
      </c>
      <c r="C21" s="325" t="s">
        <v>848</v>
      </c>
      <c r="D21" s="264">
        <v>0</v>
      </c>
      <c r="E21" s="264">
        <v>0</v>
      </c>
      <c r="F21" s="264">
        <v>0</v>
      </c>
      <c r="G21" s="507">
        <v>0</v>
      </c>
      <c r="H21" s="507"/>
      <c r="I21" s="264">
        <v>0</v>
      </c>
      <c r="J21" s="264">
        <v>0</v>
      </c>
      <c r="K21" s="264">
        <v>0</v>
      </c>
      <c r="L21" s="264">
        <f t="shared" si="0"/>
        <v>0</v>
      </c>
      <c r="M21" s="507">
        <v>6877.35</v>
      </c>
      <c r="N21" s="507"/>
      <c r="O21" s="264">
        <f t="shared" si="1"/>
        <v>6877.35</v>
      </c>
      <c r="P21" s="264">
        <v>-6877.35</v>
      </c>
      <c r="Q21" s="292">
        <f>O21-'Memória de Cálculo'!E161</f>
        <v>0</v>
      </c>
    </row>
    <row r="22" spans="2:17" ht="12" customHeight="1">
      <c r="B22" s="329" t="s">
        <v>849</v>
      </c>
      <c r="C22" s="330" t="s">
        <v>850</v>
      </c>
      <c r="D22" s="298">
        <v>0</v>
      </c>
      <c r="E22" s="298">
        <v>0</v>
      </c>
      <c r="F22" s="298">
        <v>0</v>
      </c>
      <c r="G22" s="529">
        <v>0</v>
      </c>
      <c r="H22" s="529"/>
      <c r="I22" s="298">
        <v>0</v>
      </c>
      <c r="J22" s="298">
        <v>0</v>
      </c>
      <c r="K22" s="298">
        <v>0</v>
      </c>
      <c r="L22" s="298">
        <f t="shared" si="0"/>
        <v>0</v>
      </c>
      <c r="M22" s="529">
        <v>6331.91</v>
      </c>
      <c r="N22" s="529"/>
      <c r="O22" s="298">
        <f t="shared" si="1"/>
        <v>6331.91</v>
      </c>
      <c r="P22" s="298">
        <v>-6331.91</v>
      </c>
      <c r="Q22" s="299">
        <f>O22-'Memória de Cálculo'!E177</f>
        <v>0</v>
      </c>
    </row>
    <row r="23" spans="2:17" ht="12" customHeight="1">
      <c r="B23" s="328" t="s">
        <v>892</v>
      </c>
      <c r="C23" s="325" t="s">
        <v>852</v>
      </c>
      <c r="D23" s="264">
        <v>0</v>
      </c>
      <c r="E23" s="264">
        <v>0</v>
      </c>
      <c r="F23" s="264">
        <v>0</v>
      </c>
      <c r="G23" s="507">
        <v>0</v>
      </c>
      <c r="H23" s="507"/>
      <c r="I23" s="264">
        <v>0</v>
      </c>
      <c r="J23" s="264">
        <v>0</v>
      </c>
      <c r="K23" s="264">
        <v>0</v>
      </c>
      <c r="L23" s="264">
        <f t="shared" si="0"/>
        <v>0</v>
      </c>
      <c r="M23" s="507">
        <v>1142.21</v>
      </c>
      <c r="N23" s="507"/>
      <c r="O23" s="264">
        <v>1142.21</v>
      </c>
      <c r="P23" s="264">
        <v>-1142.21</v>
      </c>
      <c r="Q23" s="292">
        <f>O23-'Memória de Cálculo'!E193</f>
        <v>0</v>
      </c>
    </row>
    <row r="24" spans="2:17" ht="15" customHeight="1">
      <c r="B24" s="331"/>
      <c r="C24" s="332" t="s">
        <v>855</v>
      </c>
      <c r="D24" s="272">
        <f>SUM(D11:D23)</f>
        <v>10010000</v>
      </c>
      <c r="E24" s="272">
        <f>SUM(E11:E23)</f>
        <v>0</v>
      </c>
      <c r="F24" s="272">
        <f>SUM(F11:F23)</f>
        <v>0</v>
      </c>
      <c r="G24" s="511">
        <f>SUM(G11:H23)</f>
        <v>0</v>
      </c>
      <c r="H24" s="511"/>
      <c r="I24" s="272">
        <f>SUM(I11:I23)</f>
        <v>10010000</v>
      </c>
      <c r="J24" s="272">
        <f>SUM(J11:J23)</f>
        <v>0</v>
      </c>
      <c r="K24" s="272">
        <f>SUM(K11:K23)</f>
        <v>0</v>
      </c>
      <c r="L24" s="272">
        <f>SUM(L11:L23)</f>
        <v>0</v>
      </c>
      <c r="M24" s="511">
        <f>SUM(M11:N23)</f>
        <v>634935.4100000001</v>
      </c>
      <c r="N24" s="511"/>
      <c r="O24" s="272">
        <f>SUM(O11:O23)</f>
        <v>634935.4100000001</v>
      </c>
      <c r="P24" s="272">
        <f>SUM(P11:P23)</f>
        <v>9375064.59</v>
      </c>
      <c r="Q24" s="302">
        <f>SUM(Q11:Q23)</f>
        <v>0</v>
      </c>
    </row>
    <row r="25" spans="2:15" ht="15" customHeight="1">
      <c r="B25" s="303"/>
      <c r="O25" s="147"/>
    </row>
    <row r="26" ht="15" customHeight="1">
      <c r="O26" s="147"/>
    </row>
  </sheetData>
  <sheetProtection password="DD4C" sheet="1" objects="1" scenarios="1" selectLockedCells="1" selectUnlockedCells="1"/>
  <mergeCells count="47">
    <mergeCell ref="G22:H22"/>
    <mergeCell ref="M22:N22"/>
    <mergeCell ref="G23:H23"/>
    <mergeCell ref="M23:N23"/>
    <mergeCell ref="G24:H24"/>
    <mergeCell ref="M24:N24"/>
    <mergeCell ref="G19:H19"/>
    <mergeCell ref="M19:N19"/>
    <mergeCell ref="G20:H20"/>
    <mergeCell ref="M20:N20"/>
    <mergeCell ref="G21:H21"/>
    <mergeCell ref="M21:N21"/>
    <mergeCell ref="G16:H16"/>
    <mergeCell ref="M16:N16"/>
    <mergeCell ref="G17:H17"/>
    <mergeCell ref="M17:N17"/>
    <mergeCell ref="G18:H18"/>
    <mergeCell ref="M18:N18"/>
    <mergeCell ref="G13:H13"/>
    <mergeCell ref="M13:N13"/>
    <mergeCell ref="G14:H14"/>
    <mergeCell ref="M14:N14"/>
    <mergeCell ref="G15:H15"/>
    <mergeCell ref="M15:N15"/>
    <mergeCell ref="G10:H10"/>
    <mergeCell ref="M10:N10"/>
    <mergeCell ref="G11:H11"/>
    <mergeCell ref="M11:N11"/>
    <mergeCell ref="G12:H12"/>
    <mergeCell ref="M12:N12"/>
    <mergeCell ref="Q7:Q9"/>
    <mergeCell ref="D8:F8"/>
    <mergeCell ref="G8:H9"/>
    <mergeCell ref="I8:I9"/>
    <mergeCell ref="J8:L8"/>
    <mergeCell ref="M8:N9"/>
    <mergeCell ref="O8:O9"/>
    <mergeCell ref="B2:Q2"/>
    <mergeCell ref="B3:Q3"/>
    <mergeCell ref="C5:Q5"/>
    <mergeCell ref="B6:G6"/>
    <mergeCell ref="H6:Q6"/>
    <mergeCell ref="B7:B9"/>
    <mergeCell ref="C7:C9"/>
    <mergeCell ref="D7:I7"/>
    <mergeCell ref="J7:O7"/>
    <mergeCell ref="P7:P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&amp;C&amp;"Arial,Normal"&amp;10Página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PageLayoutView="0" workbookViewId="0" topLeftCell="A37">
      <selection activeCell="A8" sqref="A8:A14"/>
    </sheetView>
  </sheetViews>
  <sheetFormatPr defaultColWidth="8.7109375" defaultRowHeight="12.75" customHeight="1"/>
  <cols>
    <col min="1" max="1" width="100.421875" style="333" customWidth="1"/>
    <col min="2" max="16" width="25.57421875" style="333" customWidth="1"/>
    <col min="17" max="17" width="15.140625" style="333" customWidth="1"/>
    <col min="18" max="64" width="8.7109375" style="333" customWidth="1"/>
    <col min="65" max="16384" width="8.7109375" style="334" customWidth="1"/>
  </cols>
  <sheetData>
    <row r="1" ht="16.5" customHeight="1">
      <c r="A1" s="335" t="s">
        <v>1133</v>
      </c>
    </row>
    <row r="2" ht="16.5" customHeight="1">
      <c r="A2" s="336" t="s">
        <v>1134</v>
      </c>
    </row>
    <row r="3" ht="16.5" customHeight="1">
      <c r="A3" s="337" t="s">
        <v>1135</v>
      </c>
    </row>
    <row r="4" ht="16.5" customHeight="1">
      <c r="A4" s="337" t="s">
        <v>1136</v>
      </c>
    </row>
    <row r="5" ht="16.5" customHeight="1">
      <c r="A5" s="336" t="s">
        <v>1137</v>
      </c>
    </row>
    <row r="6" spans="1:16" ht="16.5" customHeight="1">
      <c r="A6" s="338" t="s">
        <v>1138</v>
      </c>
      <c r="P6" s="339">
        <v>1</v>
      </c>
    </row>
    <row r="7" ht="18.75" customHeight="1">
      <c r="A7" s="340" t="s">
        <v>1139</v>
      </c>
    </row>
    <row r="8" spans="1:16" ht="19.5" customHeight="1">
      <c r="A8" s="545" t="s">
        <v>1140</v>
      </c>
      <c r="B8" s="546" t="s">
        <v>1141</v>
      </c>
      <c r="C8" s="546"/>
      <c r="D8" s="546"/>
      <c r="E8" s="546"/>
      <c r="F8" s="546"/>
      <c r="G8" s="546"/>
      <c r="H8" s="546"/>
      <c r="I8" s="546"/>
      <c r="J8" s="546"/>
      <c r="K8" s="546"/>
      <c r="L8" s="546"/>
      <c r="M8" s="546"/>
      <c r="N8" s="341"/>
      <c r="O8" s="341"/>
      <c r="P8" s="342"/>
    </row>
    <row r="9" spans="1:16" ht="17.25" customHeight="1">
      <c r="A9" s="545"/>
      <c r="B9" s="547" t="s">
        <v>1142</v>
      </c>
      <c r="C9" s="547"/>
      <c r="D9" s="547"/>
      <c r="E9" s="547"/>
      <c r="F9" s="547"/>
      <c r="G9" s="547"/>
      <c r="H9" s="547"/>
      <c r="I9" s="547"/>
      <c r="J9" s="547"/>
      <c r="K9" s="547"/>
      <c r="L9" s="547"/>
      <c r="M9" s="547"/>
      <c r="N9" s="548" t="s">
        <v>23</v>
      </c>
      <c r="O9" s="343" t="s">
        <v>1143</v>
      </c>
      <c r="P9" s="549" t="s">
        <v>23</v>
      </c>
    </row>
    <row r="10" spans="1:16" ht="16.5" customHeight="1">
      <c r="A10" s="545"/>
      <c r="B10" s="545" t="s">
        <v>1144</v>
      </c>
      <c r="C10" s="545"/>
      <c r="D10" s="545"/>
      <c r="E10" s="545"/>
      <c r="F10" s="545"/>
      <c r="G10" s="545"/>
      <c r="H10" s="545"/>
      <c r="I10" s="545"/>
      <c r="J10" s="545"/>
      <c r="K10" s="545"/>
      <c r="L10" s="545"/>
      <c r="M10" s="545"/>
      <c r="N10" s="548"/>
      <c r="O10" s="344"/>
      <c r="P10" s="549"/>
    </row>
    <row r="11" spans="1:16" ht="16.5" customHeight="1">
      <c r="A11" s="545"/>
      <c r="B11" s="550" t="s">
        <v>1145</v>
      </c>
      <c r="C11" s="550" t="s">
        <v>1146</v>
      </c>
      <c r="D11" s="550" t="s">
        <v>1147</v>
      </c>
      <c r="E11" s="550" t="s">
        <v>1148</v>
      </c>
      <c r="F11" s="550" t="s">
        <v>1149</v>
      </c>
      <c r="G11" s="551" t="s">
        <v>1150</v>
      </c>
      <c r="H11" s="551" t="s">
        <v>1151</v>
      </c>
      <c r="I11" s="551" t="s">
        <v>1152</v>
      </c>
      <c r="J11" s="552" t="s">
        <v>1153</v>
      </c>
      <c r="K11" s="552" t="s">
        <v>1154</v>
      </c>
      <c r="L11" s="552" t="s">
        <v>1155</v>
      </c>
      <c r="M11" s="552" t="s">
        <v>1156</v>
      </c>
      <c r="N11" s="548"/>
      <c r="O11" s="344" t="s">
        <v>1157</v>
      </c>
      <c r="P11" s="549"/>
    </row>
    <row r="12" spans="1:16" ht="16.5" customHeight="1">
      <c r="A12" s="545"/>
      <c r="B12" s="550"/>
      <c r="C12" s="550"/>
      <c r="D12" s="550"/>
      <c r="E12" s="550"/>
      <c r="F12" s="550"/>
      <c r="G12" s="550"/>
      <c r="H12" s="550"/>
      <c r="I12" s="550"/>
      <c r="J12" s="550"/>
      <c r="K12" s="550"/>
      <c r="L12" s="550"/>
      <c r="M12" s="550"/>
      <c r="N12" s="345" t="s">
        <v>1158</v>
      </c>
      <c r="O12" s="344" t="s">
        <v>1159</v>
      </c>
      <c r="P12" s="553"/>
    </row>
    <row r="13" spans="1:16" ht="16.5" customHeight="1">
      <c r="A13" s="545"/>
      <c r="B13" s="550"/>
      <c r="C13" s="550"/>
      <c r="D13" s="550"/>
      <c r="E13" s="550"/>
      <c r="F13" s="550"/>
      <c r="G13" s="550"/>
      <c r="H13" s="550"/>
      <c r="I13" s="550"/>
      <c r="J13" s="550"/>
      <c r="K13" s="550"/>
      <c r="L13" s="550"/>
      <c r="M13" s="550"/>
      <c r="N13" s="345" t="s">
        <v>1160</v>
      </c>
      <c r="O13" s="346" t="s">
        <v>1161</v>
      </c>
      <c r="P13" s="553"/>
    </row>
    <row r="14" spans="1:16" ht="16.5" customHeight="1">
      <c r="A14" s="545"/>
      <c r="B14" s="550"/>
      <c r="C14" s="550"/>
      <c r="D14" s="550"/>
      <c r="E14" s="550"/>
      <c r="F14" s="550"/>
      <c r="G14" s="550"/>
      <c r="H14" s="550"/>
      <c r="I14" s="550"/>
      <c r="J14" s="550"/>
      <c r="K14" s="550"/>
      <c r="L14" s="550"/>
      <c r="M14" s="550"/>
      <c r="N14" s="347" t="s">
        <v>1162</v>
      </c>
      <c r="O14" s="348" t="s">
        <v>1163</v>
      </c>
      <c r="P14" s="349" t="s">
        <v>1164</v>
      </c>
    </row>
    <row r="15" spans="1:16" ht="16.5" customHeight="1">
      <c r="A15" s="350" t="s">
        <v>1165</v>
      </c>
      <c r="B15" s="351">
        <f aca="true" t="shared" si="0" ref="B15:M15">B16+B20+B24</f>
        <v>5974304.379999999</v>
      </c>
      <c r="C15" s="351">
        <f t="shared" si="0"/>
        <v>5642904.04</v>
      </c>
      <c r="D15" s="351">
        <f t="shared" si="0"/>
        <v>5612326.41</v>
      </c>
      <c r="E15" s="351">
        <f t="shared" si="0"/>
        <v>5766744.57</v>
      </c>
      <c r="F15" s="351">
        <f t="shared" si="0"/>
        <v>5675302.089999999</v>
      </c>
      <c r="G15" s="351">
        <f t="shared" si="0"/>
        <v>5769050.37</v>
      </c>
      <c r="H15" s="351">
        <f t="shared" si="0"/>
        <v>6360138.470000001</v>
      </c>
      <c r="I15" s="351">
        <f t="shared" si="0"/>
        <v>6591024.550000001</v>
      </c>
      <c r="J15" s="352">
        <f t="shared" si="0"/>
        <v>6637847.62</v>
      </c>
      <c r="K15" s="352">
        <f t="shared" si="0"/>
        <v>6107107.09</v>
      </c>
      <c r="L15" s="352">
        <f t="shared" si="0"/>
        <v>6387092.779999999</v>
      </c>
      <c r="M15" s="352">
        <f t="shared" si="0"/>
        <v>6642040.95</v>
      </c>
      <c r="N15" s="351">
        <f aca="true" t="shared" si="1" ref="N15:N24">SUM(B15:M15)</f>
        <v>73165883.32</v>
      </c>
      <c r="O15" s="351">
        <v>0.2</v>
      </c>
      <c r="P15" s="351">
        <f aca="true" t="shared" si="2" ref="P15:P24">N15+O15</f>
        <v>73165883.52</v>
      </c>
    </row>
    <row r="16" spans="1:16" ht="16.5" customHeight="1">
      <c r="A16" s="353" t="s">
        <v>1166</v>
      </c>
      <c r="B16" s="351">
        <f aca="true" t="shared" si="3" ref="B16:M16">B17+B18</f>
        <v>5285435.069999999</v>
      </c>
      <c r="C16" s="351">
        <f t="shared" si="3"/>
        <v>4915731.75</v>
      </c>
      <c r="D16" s="351">
        <f t="shared" si="3"/>
        <v>4968513.73</v>
      </c>
      <c r="E16" s="351">
        <f t="shared" si="3"/>
        <v>5094113.83</v>
      </c>
      <c r="F16" s="351">
        <f t="shared" si="3"/>
        <v>4995665.199999999</v>
      </c>
      <c r="G16" s="351">
        <f t="shared" si="3"/>
        <v>5100158.45</v>
      </c>
      <c r="H16" s="351">
        <f t="shared" si="3"/>
        <v>5716410.370000001</v>
      </c>
      <c r="I16" s="351">
        <f t="shared" si="3"/>
        <v>5952053.74</v>
      </c>
      <c r="J16" s="352">
        <f t="shared" si="3"/>
        <v>5936086.99</v>
      </c>
      <c r="K16" s="352">
        <f t="shared" si="3"/>
        <v>5461760.76</v>
      </c>
      <c r="L16" s="352">
        <f t="shared" si="3"/>
        <v>5701040.2299999995</v>
      </c>
      <c r="M16" s="352">
        <f t="shared" si="3"/>
        <v>6007105.54</v>
      </c>
      <c r="N16" s="351">
        <f t="shared" si="1"/>
        <v>65134075.660000004</v>
      </c>
      <c r="O16" s="351">
        <v>0</v>
      </c>
      <c r="P16" s="351">
        <f t="shared" si="2"/>
        <v>65134075.660000004</v>
      </c>
    </row>
    <row r="17" spans="1:16" ht="16.5" customHeight="1">
      <c r="A17" s="353" t="s">
        <v>1167</v>
      </c>
      <c r="B17" s="354">
        <f>'DPE - Janeiro 2021'!S13+'DPE - Janeiro 2021'!S36+'DPE - Janeiro 2021'!S39+'DPE - Janeiro 2021'!S43-3015.66</f>
        <v>4591854.93</v>
      </c>
      <c r="C17" s="354">
        <f>'DPE - Fevereiro 2021'!S13+'DPE - Fevereiro 2021'!S37+'DPE - Fevereiro 2021'!S41+'DPE - Fevereiro 2021'!S46+'Memória de Cálculo'!E788</f>
        <v>4207320.53</v>
      </c>
      <c r="D17" s="354">
        <f>'DPE - Março 2021'!S13+'DPE - Março 2021'!S37+'DPE - Março 2021'!S40</f>
        <v>4264584.62</v>
      </c>
      <c r="E17" s="354">
        <f>'DPE - Abril 2021'!S13+'DPE - Abril 2021'!S37+'DPE - Abril 2021'!S40</f>
        <v>4388909.5200000005</v>
      </c>
      <c r="F17" s="354">
        <f>'DPE - Maio 2021'!S13+'DPE - Maio 2021'!S37+'DPE - Maio 2021'!S40</f>
        <v>4294786.6899999995</v>
      </c>
      <c r="G17" s="354">
        <f>'DPE - Junho 2021'!S13+'DPE - Junho 2021'!S37+'DPE - Junho 2021'!S40</f>
        <v>4388386.38</v>
      </c>
      <c r="H17" s="354">
        <f>'DPE - Julho 2021'!S13+'DPE - Julho 2021'!S37+'DPE - Julho 2021'!S40</f>
        <v>5001750.380000001</v>
      </c>
      <c r="I17" s="354">
        <f>'DPE - Agosto 2021'!S13+'DPE - Agosto 2021'!S37+'DPE - Agosto 2021'!S40</f>
        <v>5246519.100000001</v>
      </c>
      <c r="J17" s="355">
        <f>'DPE - Setembro 2021'!S13+'DPE - Setembro 2021'!S39+'DPE - Setembro 2021'!S42</f>
        <v>5217307.48</v>
      </c>
      <c r="K17" s="355">
        <f>'DPE - Outubro 2021'!S13+'DPE - Outubro 2021'!S39+'DPE - Outubro 2021'!S42</f>
        <v>4768144.319999999</v>
      </c>
      <c r="L17" s="355">
        <f>'DPE - Novembro 2021'!S13+'DPE - Novembro 2021'!S38+'DPE - Novembro 2021'!S41+'DPE - Novembro 2021'!S43</f>
        <v>4966113.149999999</v>
      </c>
      <c r="M17" s="355">
        <f>'DPE - Dezembro 2021'!S13+'DPE - Dezembro 2021'!S40+'DPE - Dezembro 2021'!S43+'DPE - Dezembro 2021'!S45</f>
        <v>5165684.13</v>
      </c>
      <c r="N17" s="351">
        <f t="shared" si="1"/>
        <v>56501361.23</v>
      </c>
      <c r="O17" s="354">
        <v>0</v>
      </c>
      <c r="P17" s="354">
        <f t="shared" si="2"/>
        <v>56501361.23</v>
      </c>
    </row>
    <row r="18" spans="1:17" ht="16.5" customHeight="1">
      <c r="A18" s="353" t="s">
        <v>1168</v>
      </c>
      <c r="B18" s="354">
        <f>'DPE - Janeiro 2021'!S31+'DPE - Janeiro 2021'!S46</f>
        <v>693580.14</v>
      </c>
      <c r="C18" s="354">
        <f>'DPE - Fevereiro 2021'!S32+'DPE - Fevereiro 2021'!S49+3015.66-'Memória de Cálculo'!F788</f>
        <v>708411.2200000001</v>
      </c>
      <c r="D18" s="354">
        <f>'DPE - Março 2021'!S31+'DPE - Março 2021'!S43</f>
        <v>703929.11</v>
      </c>
      <c r="E18" s="354">
        <f>'DPE - Abril 2021'!S32+'DPE - Abril 2021'!S43</f>
        <v>705204.31</v>
      </c>
      <c r="F18" s="354">
        <f>'DPE - Maio 2021'!S32+'DPE - Maio 2021'!S43</f>
        <v>700878.51</v>
      </c>
      <c r="G18" s="354">
        <f>'DPE - Junho 2021'!S31+'DPE - Junho 2021'!S43-85.34</f>
        <v>711772.07</v>
      </c>
      <c r="H18" s="354">
        <f>'DPE - Julho 2021'!S31+'DPE - Julho 2021'!S43+85.34</f>
        <v>714659.99</v>
      </c>
      <c r="I18" s="354">
        <f>'DPE - Agosto 2021'!S31+'DPE - Agosto 2021'!S43</f>
        <v>705534.64</v>
      </c>
      <c r="J18" s="355">
        <f>'DPE - Setembro 2021'!S32+'DPE - Setembro 2021'!S45</f>
        <v>718779.51</v>
      </c>
      <c r="K18" s="355">
        <f>'DPE - Outubro 2021'!S32+'DPE - Outubro 2021'!S45-0.01</f>
        <v>693616.44</v>
      </c>
      <c r="L18" s="355">
        <f>'DPE - Novembro 2021'!S32+'DPE - Novembro 2021'!S46+0.01</f>
        <v>734927.0800000001</v>
      </c>
      <c r="M18" s="355">
        <f>'DPE - Dezembro 2021'!S33+'DPE - Dezembro 2021'!S48</f>
        <v>841421.4099999999</v>
      </c>
      <c r="N18" s="351">
        <f t="shared" si="1"/>
        <v>8632714.43</v>
      </c>
      <c r="O18" s="354">
        <v>0</v>
      </c>
      <c r="P18" s="354">
        <f t="shared" si="2"/>
        <v>8632714.43</v>
      </c>
      <c r="Q18" s="356"/>
    </row>
    <row r="19" spans="1:17" s="358" customFormat="1" ht="16.5" customHeight="1">
      <c r="A19" s="353" t="s">
        <v>1169</v>
      </c>
      <c r="B19" s="354">
        <v>0</v>
      </c>
      <c r="C19" s="354">
        <v>0</v>
      </c>
      <c r="D19" s="354">
        <v>0</v>
      </c>
      <c r="E19" s="354">
        <v>0</v>
      </c>
      <c r="F19" s="354">
        <v>0</v>
      </c>
      <c r="G19" s="354">
        <v>0</v>
      </c>
      <c r="H19" s="354">
        <v>0</v>
      </c>
      <c r="I19" s="354">
        <v>0</v>
      </c>
      <c r="J19" s="355">
        <v>0</v>
      </c>
      <c r="K19" s="355">
        <v>0</v>
      </c>
      <c r="L19" s="355">
        <v>0</v>
      </c>
      <c r="M19" s="355">
        <v>0</v>
      </c>
      <c r="N19" s="351">
        <f t="shared" si="1"/>
        <v>0</v>
      </c>
      <c r="O19" s="354">
        <v>0</v>
      </c>
      <c r="P19" s="354">
        <f t="shared" si="2"/>
        <v>0</v>
      </c>
      <c r="Q19" s="357"/>
    </row>
    <row r="20" spans="1:17" ht="16.5" customHeight="1">
      <c r="A20" s="353" t="s">
        <v>1170</v>
      </c>
      <c r="B20" s="351">
        <f aca="true" t="shared" si="4" ref="B20:H20">SUM(B21:B22)</f>
        <v>688869.31</v>
      </c>
      <c r="C20" s="351">
        <f t="shared" si="4"/>
        <v>727172.2899999999</v>
      </c>
      <c r="D20" s="351">
        <f t="shared" si="4"/>
        <v>643812.6799999999</v>
      </c>
      <c r="E20" s="351">
        <f t="shared" si="4"/>
        <v>672630.74</v>
      </c>
      <c r="F20" s="351">
        <f t="shared" si="4"/>
        <v>679636.89</v>
      </c>
      <c r="G20" s="351">
        <f t="shared" si="4"/>
        <v>668891.92</v>
      </c>
      <c r="H20" s="351">
        <f t="shared" si="4"/>
        <v>643728.1</v>
      </c>
      <c r="I20" s="351">
        <f>SUM(I21,I22)</f>
        <v>638970.8100000002</v>
      </c>
      <c r="J20" s="352">
        <f>SUM(J21,J22)</f>
        <v>701760.6300000001</v>
      </c>
      <c r="K20" s="352">
        <f>SUM(K21,K22)</f>
        <v>645346.3300000001</v>
      </c>
      <c r="L20" s="352">
        <f>SUM(L21,L22)</f>
        <v>686052.55</v>
      </c>
      <c r="M20" s="352">
        <f>SUM(M21,M22)</f>
        <v>634935.4100000001</v>
      </c>
      <c r="N20" s="351">
        <f t="shared" si="1"/>
        <v>8031807.66</v>
      </c>
      <c r="O20" s="351">
        <v>0.2</v>
      </c>
      <c r="P20" s="351">
        <f t="shared" si="2"/>
        <v>8031807.86</v>
      </c>
      <c r="Q20" s="356"/>
    </row>
    <row r="21" spans="1:16" ht="16.5" customHeight="1">
      <c r="A21" s="353" t="s">
        <v>1171</v>
      </c>
      <c r="B21" s="354">
        <f>SUM('FFRPPS - Janeiro 2021'!R12:R18)</f>
        <v>670411.5800000001</v>
      </c>
      <c r="C21" s="354">
        <f>SUM('FFRPPS - Fevereiro 2021'!R12:R18)</f>
        <v>708714.5599999999</v>
      </c>
      <c r="D21" s="354">
        <f>SUM('FFRPPS - Março 2021'!R12:R18)</f>
        <v>625354.95</v>
      </c>
      <c r="E21" s="354">
        <f>SUM('FFRPPS - Abril 2021)'!R12:R18)</f>
        <v>654173.01</v>
      </c>
      <c r="F21" s="354">
        <f>SUM('FFRPPS - Maio 2021)'!R12:R18)</f>
        <v>652257.09</v>
      </c>
      <c r="G21" s="354">
        <f>SUM('FFRPPS - Junho 2021)'!R12:R18)</f>
        <v>650434.1900000001</v>
      </c>
      <c r="H21" s="354">
        <f>SUM('FFRPPS - Julho 2021)'!R12:R18)</f>
        <v>625556.7999999999</v>
      </c>
      <c r="I21" s="354">
        <f>SUM('FFRPPS - Agosto 2021'!R12:R18)</f>
        <v>591633.5100000001</v>
      </c>
      <c r="J21" s="355">
        <f>SUM('FFRPPS - Setembro 2021'!O12:O18)</f>
        <v>657066.6400000001</v>
      </c>
      <c r="K21" s="355">
        <f>SUM('FFRPPS - Outubro 2021'!O12:O18)</f>
        <v>608922.06</v>
      </c>
      <c r="L21" s="355">
        <f>SUM('FFRPPS - Novembro 2021'!O12:O18)</f>
        <v>650894.2200000001</v>
      </c>
      <c r="M21" s="355">
        <f>SUM('FFRPPS - Dezembro 2021'!O12:O18)</f>
        <v>583901.0100000001</v>
      </c>
      <c r="N21" s="351">
        <f t="shared" si="1"/>
        <v>7679319.62</v>
      </c>
      <c r="O21" s="354">
        <v>0.2</v>
      </c>
      <c r="P21" s="354">
        <f t="shared" si="2"/>
        <v>7679319.82</v>
      </c>
    </row>
    <row r="22" spans="1:16" ht="16.5" customHeight="1">
      <c r="A22" s="353" t="s">
        <v>1172</v>
      </c>
      <c r="B22" s="354">
        <f>SUM('FFRPPS - Janeiro 2021'!R19:R22)</f>
        <v>18457.73</v>
      </c>
      <c r="C22" s="354">
        <f>SUM('FFRPPS - Fevereiro 2021'!R19:R22)</f>
        <v>18457.73</v>
      </c>
      <c r="D22" s="354">
        <f>SUM('FFRPPS - Março 2021'!R19:R22)</f>
        <v>18457.73</v>
      </c>
      <c r="E22" s="354">
        <f>SUM('FFRPPS - Abril 2021)'!R19:R22)</f>
        <v>18457.73</v>
      </c>
      <c r="F22" s="354">
        <f>SUM('FFRPPS - Maio 2021)'!R19:R23)</f>
        <v>27379.8</v>
      </c>
      <c r="G22" s="354">
        <f>SUM('FFRPPS - Junho 2021)'!R19:R22)</f>
        <v>18457.73</v>
      </c>
      <c r="H22" s="354">
        <f>SUM('FFRPPS - Julho 2021)'!R19:R22)</f>
        <v>18171.3</v>
      </c>
      <c r="I22" s="354">
        <f>SUM('FFRPPS - Agosto 2021'!R19:R23)</f>
        <v>47337.299999999996</v>
      </c>
      <c r="J22" s="355">
        <f>SUM('FFRPPS - Setembro 2021'!O19:O23)</f>
        <v>44693.99</v>
      </c>
      <c r="K22" s="355">
        <f>SUM('FFRPPS - Outubro 2021'!O19:O22)</f>
        <v>36424.27</v>
      </c>
      <c r="L22" s="355">
        <f>SUM('FFRPPS - Novembro 2021'!O19:O22)</f>
        <v>35158.33</v>
      </c>
      <c r="M22" s="355">
        <f>SUM('FFRPPS - Dezembro 2021'!O19:O23)</f>
        <v>51034.4</v>
      </c>
      <c r="N22" s="351">
        <f t="shared" si="1"/>
        <v>352488.04000000004</v>
      </c>
      <c r="O22" s="354">
        <v>0</v>
      </c>
      <c r="P22" s="354">
        <f t="shared" si="2"/>
        <v>352488.04000000004</v>
      </c>
    </row>
    <row r="23" spans="1:16" ht="16.5" customHeight="1">
      <c r="A23" s="353" t="s">
        <v>1173</v>
      </c>
      <c r="B23" s="354">
        <v>0</v>
      </c>
      <c r="C23" s="354">
        <v>0</v>
      </c>
      <c r="D23" s="354">
        <v>0</v>
      </c>
      <c r="E23" s="354">
        <v>0</v>
      </c>
      <c r="F23" s="354">
        <v>0</v>
      </c>
      <c r="G23" s="354">
        <v>0</v>
      </c>
      <c r="H23" s="354">
        <v>0</v>
      </c>
      <c r="I23" s="354">
        <v>0</v>
      </c>
      <c r="J23" s="355">
        <v>0</v>
      </c>
      <c r="K23" s="355">
        <v>0</v>
      </c>
      <c r="L23" s="355">
        <v>0</v>
      </c>
      <c r="M23" s="355">
        <v>0</v>
      </c>
      <c r="N23" s="351">
        <f t="shared" si="1"/>
        <v>0</v>
      </c>
      <c r="O23" s="354">
        <v>0</v>
      </c>
      <c r="P23" s="354">
        <f t="shared" si="2"/>
        <v>0</v>
      </c>
    </row>
    <row r="24" spans="1:16" ht="16.5" customHeight="1">
      <c r="A24" s="353" t="s">
        <v>1174</v>
      </c>
      <c r="B24" s="354">
        <v>0</v>
      </c>
      <c r="C24" s="354">
        <v>0</v>
      </c>
      <c r="D24" s="354">
        <v>0</v>
      </c>
      <c r="E24" s="354">
        <v>0</v>
      </c>
      <c r="F24" s="354">
        <v>0</v>
      </c>
      <c r="G24" s="354">
        <v>0</v>
      </c>
      <c r="H24" s="354">
        <v>0</v>
      </c>
      <c r="I24" s="354">
        <v>0</v>
      </c>
      <c r="J24" s="355">
        <v>0</v>
      </c>
      <c r="K24" s="355">
        <v>0</v>
      </c>
      <c r="L24" s="355">
        <v>0</v>
      </c>
      <c r="M24" s="355">
        <v>0</v>
      </c>
      <c r="N24" s="351">
        <f t="shared" si="1"/>
        <v>0</v>
      </c>
      <c r="O24" s="354">
        <v>0</v>
      </c>
      <c r="P24" s="354">
        <f t="shared" si="2"/>
        <v>0</v>
      </c>
    </row>
    <row r="25" spans="1:16" ht="16.5" customHeight="1">
      <c r="A25" s="353" t="s">
        <v>1175</v>
      </c>
      <c r="B25" s="354">
        <v>0</v>
      </c>
      <c r="C25" s="354">
        <v>0</v>
      </c>
      <c r="D25" s="354">
        <v>0</v>
      </c>
      <c r="E25" s="354">
        <v>0</v>
      </c>
      <c r="F25" s="354">
        <v>0</v>
      </c>
      <c r="G25" s="354">
        <v>0</v>
      </c>
      <c r="H25" s="354">
        <v>0</v>
      </c>
      <c r="I25" s="354">
        <v>0</v>
      </c>
      <c r="J25" s="355">
        <v>0</v>
      </c>
      <c r="K25" s="355">
        <v>0</v>
      </c>
      <c r="L25" s="355">
        <v>0</v>
      </c>
      <c r="M25" s="355">
        <v>0</v>
      </c>
      <c r="N25" s="351">
        <v>0</v>
      </c>
      <c r="O25" s="354">
        <v>0</v>
      </c>
      <c r="P25" s="354">
        <v>0</v>
      </c>
    </row>
    <row r="26" spans="1:16" ht="16.5" customHeight="1">
      <c r="A26" s="350" t="s">
        <v>1176</v>
      </c>
      <c r="B26" s="351">
        <f aca="true" t="shared" si="5" ref="B26:M26">SUM(B27:B30)</f>
        <v>888389.8000000002</v>
      </c>
      <c r="C26" s="351">
        <f t="shared" si="5"/>
        <v>734522.29</v>
      </c>
      <c r="D26" s="351">
        <f t="shared" si="5"/>
        <v>714571.18</v>
      </c>
      <c r="E26" s="351">
        <f t="shared" si="5"/>
        <v>702740.7400000001</v>
      </c>
      <c r="F26" s="351">
        <f t="shared" si="5"/>
        <v>739856.89</v>
      </c>
      <c r="G26" s="351">
        <f t="shared" si="5"/>
        <v>808858.9700000002</v>
      </c>
      <c r="H26" s="351">
        <f t="shared" si="5"/>
        <v>1200120.58</v>
      </c>
      <c r="I26" s="351">
        <f t="shared" si="5"/>
        <v>1555017.4300000002</v>
      </c>
      <c r="J26" s="352">
        <f t="shared" si="5"/>
        <v>1590756.12</v>
      </c>
      <c r="K26" s="352">
        <f t="shared" si="5"/>
        <v>1125910.5</v>
      </c>
      <c r="L26" s="352">
        <f t="shared" si="5"/>
        <v>1210050.2000000002</v>
      </c>
      <c r="M26" s="352">
        <f t="shared" si="5"/>
        <v>1344458.2100000002</v>
      </c>
      <c r="N26" s="351">
        <f>SUM(B26:M26)</f>
        <v>12615252.91</v>
      </c>
      <c r="O26" s="351">
        <v>0.2</v>
      </c>
      <c r="P26" s="351">
        <f>N26+O26</f>
        <v>12615253.11</v>
      </c>
    </row>
    <row r="27" spans="1:16" ht="16.5" customHeight="1">
      <c r="A27" s="359" t="s">
        <v>1177</v>
      </c>
      <c r="B27" s="354">
        <f>'DPE - Janeiro 2021'!S43</f>
        <v>47775.74</v>
      </c>
      <c r="C27" s="354">
        <f>'DPE - Fevereiro 2021'!S46</f>
        <v>7127.24</v>
      </c>
      <c r="D27" s="354">
        <f>'DPE - Março 2021'!S41</f>
        <v>70758.5</v>
      </c>
      <c r="E27" s="354">
        <f>'DPE - Abril 2021'!S40</f>
        <v>30110</v>
      </c>
      <c r="F27" s="354">
        <f>'DPE - Maio 2021'!S40</f>
        <v>60220</v>
      </c>
      <c r="G27" s="354">
        <f>'DPE - Junho 2021'!S40</f>
        <v>139967.05</v>
      </c>
      <c r="H27" s="354">
        <f>'DPE - Julho 2021'!S41</f>
        <v>556392.48</v>
      </c>
      <c r="I27" s="354">
        <f>'DPE - Agosto 2021'!S40</f>
        <v>916046.62</v>
      </c>
      <c r="J27" s="355">
        <f>'DPE - Setembro 2021'!S42</f>
        <v>888995.49</v>
      </c>
      <c r="K27" s="355">
        <f>'DPE - Outubro 2021'!S42</f>
        <v>480564.17</v>
      </c>
      <c r="L27" s="355">
        <f>'DPE - Novembro 2021'!S43</f>
        <v>494364.09</v>
      </c>
      <c r="M27" s="355">
        <f>'DPE - Dezembro 2021'!S45</f>
        <v>679889.24</v>
      </c>
      <c r="N27" s="351">
        <f>SUM(B27:M27)</f>
        <v>4372210.62</v>
      </c>
      <c r="O27" s="354">
        <v>0</v>
      </c>
      <c r="P27" s="354">
        <f>N27+O27</f>
        <v>4372210.62</v>
      </c>
    </row>
    <row r="28" spans="1:16" ht="16.5" customHeight="1">
      <c r="A28" s="359" t="s">
        <v>1178</v>
      </c>
      <c r="B28" s="354">
        <v>0</v>
      </c>
      <c r="C28" s="354">
        <v>0</v>
      </c>
      <c r="D28" s="354">
        <v>0</v>
      </c>
      <c r="E28" s="354">
        <v>0</v>
      </c>
      <c r="F28" s="354">
        <v>0</v>
      </c>
      <c r="G28" s="354">
        <v>0</v>
      </c>
      <c r="H28" s="354">
        <v>0</v>
      </c>
      <c r="I28" s="354">
        <v>0</v>
      </c>
      <c r="J28" s="355">
        <v>0</v>
      </c>
      <c r="K28" s="355">
        <v>0</v>
      </c>
      <c r="L28" s="355">
        <v>0</v>
      </c>
      <c r="M28" s="355">
        <v>0</v>
      </c>
      <c r="N28" s="351">
        <f>SUM(B28:M28)</f>
        <v>0</v>
      </c>
      <c r="O28" s="354">
        <v>0</v>
      </c>
      <c r="P28" s="354">
        <f>N28+O28</f>
        <v>0</v>
      </c>
    </row>
    <row r="29" spans="1:16" ht="16.5" customHeight="1">
      <c r="A29" s="359" t="s">
        <v>1179</v>
      </c>
      <c r="B29" s="354">
        <f>'DPE - Janeiro 2021'!S39</f>
        <v>151744.75</v>
      </c>
      <c r="C29" s="354">
        <f>'DPE - Fevereiro 2021'!S41</f>
        <v>222.76</v>
      </c>
      <c r="D29" s="354">
        <v>0</v>
      </c>
      <c r="E29" s="354">
        <f>'DPE - Fevereiro 2021'!U41</f>
        <v>0</v>
      </c>
      <c r="F29" s="354">
        <f>'DPE - Fevereiro 2021'!V41</f>
        <v>0</v>
      </c>
      <c r="G29" s="354">
        <f>'DPE - Fevereiro 2021'!W41</f>
        <v>0</v>
      </c>
      <c r="H29" s="354">
        <f>'DPE - Fevereiro 2021'!X41</f>
        <v>0</v>
      </c>
      <c r="I29" s="354">
        <f>'DPE - Fevereiro 2021'!Y41</f>
        <v>0</v>
      </c>
      <c r="J29" s="355">
        <f>'DPE - Fevereiro 2021'!Z41</f>
        <v>0</v>
      </c>
      <c r="K29" s="355">
        <f>'DPE - Fevereiro 2021'!AA41</f>
        <v>0</v>
      </c>
      <c r="L29" s="355">
        <f>'DPE - Novembro 2021'!S41</f>
        <v>29633.56</v>
      </c>
      <c r="M29" s="355">
        <f>'DPE - Dezembro 2021'!S43</f>
        <v>29633.56</v>
      </c>
      <c r="N29" s="351">
        <f>SUM(B29:M29)</f>
        <v>211234.63</v>
      </c>
      <c r="O29" s="354">
        <v>0</v>
      </c>
      <c r="P29" s="354">
        <f>N29+O29</f>
        <v>211234.63</v>
      </c>
    </row>
    <row r="30" spans="1:16" ht="16.5" customHeight="1">
      <c r="A30" s="359" t="s">
        <v>1180</v>
      </c>
      <c r="B30" s="354">
        <f>'FFRPPS - Janeiro 2021'!R23</f>
        <v>688869.3100000002</v>
      </c>
      <c r="C30" s="354">
        <f>'FFRPPS - Fevereiro 2021'!R23</f>
        <v>727172.29</v>
      </c>
      <c r="D30" s="354">
        <f>'FFRPPS - Março 2021'!R23</f>
        <v>643812.68</v>
      </c>
      <c r="E30" s="354">
        <f>'FFRPPS - Abril 2021)'!R23</f>
        <v>672630.7400000001</v>
      </c>
      <c r="F30" s="354">
        <f>'FFRPPS - Maio 2021)'!R24</f>
        <v>679636.89</v>
      </c>
      <c r="G30" s="354">
        <f>'FFRPPS - Junho 2021)'!R23</f>
        <v>668891.9200000002</v>
      </c>
      <c r="H30" s="354">
        <f>'FFRPPS - Julho 2021)'!R23</f>
        <v>643728.1</v>
      </c>
      <c r="I30" s="354">
        <f>'FFRPPS - Agosto 2021'!R24</f>
        <v>638970.8100000002</v>
      </c>
      <c r="J30" s="355">
        <f>'FFRPPS - Setembro 2021'!O24</f>
        <v>701760.6300000001</v>
      </c>
      <c r="K30" s="355">
        <f>'FFRPPS - Outubro 2021'!O23</f>
        <v>645346.33</v>
      </c>
      <c r="L30" s="355">
        <f>'FFRPPS - Novembro 2021'!O23</f>
        <v>686052.55</v>
      </c>
      <c r="M30" s="355">
        <f>'FFRPPS - Dezembro 2021'!O24</f>
        <v>634935.4100000001</v>
      </c>
      <c r="N30" s="351">
        <f>SUM(B30:M30)</f>
        <v>8031807.660000001</v>
      </c>
      <c r="O30" s="354">
        <v>0.2</v>
      </c>
      <c r="P30" s="354">
        <f>N30+O30</f>
        <v>8031807.860000001</v>
      </c>
    </row>
    <row r="31" spans="1:16" ht="16.5" customHeight="1">
      <c r="A31" s="360" t="s">
        <v>1181</v>
      </c>
      <c r="B31" s="361">
        <f aca="true" t="shared" si="6" ref="B31:P31">B15-B26</f>
        <v>5085914.579999999</v>
      </c>
      <c r="C31" s="361">
        <f t="shared" si="6"/>
        <v>4908381.75</v>
      </c>
      <c r="D31" s="361">
        <f t="shared" si="6"/>
        <v>4897755.23</v>
      </c>
      <c r="E31" s="361">
        <f t="shared" si="6"/>
        <v>5064003.83</v>
      </c>
      <c r="F31" s="361">
        <f t="shared" si="6"/>
        <v>4935445.199999999</v>
      </c>
      <c r="G31" s="361">
        <f t="shared" si="6"/>
        <v>4960191.4</v>
      </c>
      <c r="H31" s="361">
        <f t="shared" si="6"/>
        <v>5160017.890000001</v>
      </c>
      <c r="I31" s="361">
        <f t="shared" si="6"/>
        <v>5036007.120000001</v>
      </c>
      <c r="J31" s="361">
        <f t="shared" si="6"/>
        <v>5047091.5</v>
      </c>
      <c r="K31" s="361">
        <f t="shared" si="6"/>
        <v>4981196.59</v>
      </c>
      <c r="L31" s="361">
        <f t="shared" si="6"/>
        <v>5177042.579999999</v>
      </c>
      <c r="M31" s="361">
        <f t="shared" si="6"/>
        <v>5297582.74</v>
      </c>
      <c r="N31" s="361">
        <f t="shared" si="6"/>
        <v>60550630.41</v>
      </c>
      <c r="O31" s="361">
        <f t="shared" si="6"/>
        <v>0</v>
      </c>
      <c r="P31" s="361">
        <f t="shared" si="6"/>
        <v>60550630.41</v>
      </c>
    </row>
    <row r="32" spans="1:16" ht="17.25" customHeight="1">
      <c r="A32" s="362" t="s">
        <v>1182</v>
      </c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363"/>
      <c r="P32" s="364"/>
    </row>
    <row r="33" spans="1:16" ht="16.5" customHeight="1">
      <c r="A33" s="362"/>
      <c r="B33" s="356"/>
      <c r="C33" s="356"/>
      <c r="D33" s="356"/>
      <c r="E33" s="356"/>
      <c r="F33" s="356"/>
      <c r="G33" s="356"/>
      <c r="H33" s="356"/>
      <c r="I33" s="356"/>
      <c r="J33" s="365"/>
      <c r="K33" s="365"/>
      <c r="L33" s="365"/>
      <c r="M33" s="365"/>
      <c r="N33" s="356"/>
      <c r="O33" s="363"/>
      <c r="P33" s="363"/>
    </row>
    <row r="34" spans="1:17" ht="12.75" customHeight="1">
      <c r="A34" s="362"/>
      <c r="D34" s="365"/>
      <c r="E34" s="365"/>
      <c r="F34" s="365"/>
      <c r="G34" s="365"/>
      <c r="H34" s="365"/>
      <c r="I34" s="365"/>
      <c r="J34" s="365"/>
      <c r="K34" s="365"/>
      <c r="L34" s="365"/>
      <c r="M34" s="365"/>
      <c r="N34" s="356"/>
      <c r="Q34" s="356"/>
    </row>
    <row r="35" spans="1:17" ht="16.5" customHeight="1">
      <c r="A35" s="366" t="s">
        <v>1183</v>
      </c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Q35" s="356"/>
    </row>
    <row r="36" spans="1:17" ht="16.5" customHeight="1">
      <c r="A36" s="367"/>
      <c r="Q36" s="356"/>
    </row>
    <row r="37" spans="1:10" ht="16.5" customHeight="1">
      <c r="A37" s="368" t="s">
        <v>1184</v>
      </c>
      <c r="B37" s="369"/>
      <c r="C37" s="369"/>
      <c r="D37" s="369"/>
      <c r="E37" s="369"/>
      <c r="F37" s="369"/>
      <c r="G37" s="370"/>
      <c r="H37" s="370"/>
      <c r="I37" s="370"/>
      <c r="J37" s="370"/>
    </row>
    <row r="38" spans="1:10" ht="16.5" customHeight="1">
      <c r="A38" s="368" t="s">
        <v>1185</v>
      </c>
      <c r="B38" s="369"/>
      <c r="C38" s="369"/>
      <c r="D38" s="369"/>
      <c r="E38" s="369"/>
      <c r="F38" s="369"/>
      <c r="G38" s="370"/>
      <c r="H38" s="370"/>
      <c r="I38" s="370"/>
      <c r="J38" s="370"/>
    </row>
    <row r="39" spans="1:10" ht="16.5" customHeight="1">
      <c r="A39" s="368" t="s">
        <v>1186</v>
      </c>
      <c r="B39" s="369"/>
      <c r="C39" s="369"/>
      <c r="D39" s="369"/>
      <c r="E39" s="369"/>
      <c r="F39" s="369"/>
      <c r="G39" s="370"/>
      <c r="H39" s="370"/>
      <c r="I39" s="370"/>
      <c r="J39" s="370"/>
    </row>
    <row r="40" spans="1:10" ht="16.5" customHeight="1">
      <c r="A40" s="368" t="s">
        <v>1187</v>
      </c>
      <c r="B40" s="369"/>
      <c r="C40" s="369"/>
      <c r="D40" s="369"/>
      <c r="E40" s="369"/>
      <c r="F40" s="369"/>
      <c r="G40" s="370"/>
      <c r="H40" s="370"/>
      <c r="I40" s="370"/>
      <c r="J40" s="370"/>
    </row>
    <row r="41" spans="1:10" ht="16.5" customHeight="1">
      <c r="A41" s="368" t="s">
        <v>1188</v>
      </c>
      <c r="B41" s="369"/>
      <c r="C41" s="369"/>
      <c r="D41" s="369"/>
      <c r="E41" s="369"/>
      <c r="F41" s="369"/>
      <c r="G41" s="370"/>
      <c r="H41" s="370"/>
      <c r="I41" s="370"/>
      <c r="J41" s="370"/>
    </row>
    <row r="42" spans="1:10" ht="17.25" customHeight="1">
      <c r="A42" s="554" t="s">
        <v>1189</v>
      </c>
      <c r="B42" s="554"/>
      <c r="C42" s="554"/>
      <c r="D42" s="554"/>
      <c r="E42" s="554"/>
      <c r="F42" s="554"/>
      <c r="G42" s="554"/>
      <c r="H42" s="554"/>
      <c r="I42" s="554"/>
      <c r="J42" s="554"/>
    </row>
    <row r="43" spans="1:10" ht="17.25" customHeight="1">
      <c r="A43" s="555" t="s">
        <v>1190</v>
      </c>
      <c r="B43" s="555"/>
      <c r="C43" s="555"/>
      <c r="D43" s="555"/>
      <c r="E43" s="555"/>
      <c r="F43" s="555"/>
      <c r="G43" s="555"/>
      <c r="H43" s="555"/>
      <c r="I43" s="555"/>
      <c r="J43" s="555"/>
    </row>
    <row r="44" spans="1:10" ht="41.25" customHeight="1">
      <c r="A44" s="554" t="s">
        <v>1191</v>
      </c>
      <c r="B44" s="554"/>
      <c r="C44" s="554"/>
      <c r="D44" s="554"/>
      <c r="E44" s="554"/>
      <c r="F44" s="554"/>
      <c r="G44" s="554"/>
      <c r="H44" s="554"/>
      <c r="I44" s="554"/>
      <c r="J44" s="554"/>
    </row>
    <row r="45" spans="1:10" ht="59.25" customHeight="1">
      <c r="A45" s="556" t="s">
        <v>1192</v>
      </c>
      <c r="B45" s="556"/>
      <c r="C45" s="556"/>
      <c r="D45" s="556"/>
      <c r="E45" s="556"/>
      <c r="F45" s="556"/>
      <c r="G45" s="556"/>
      <c r="H45" s="556"/>
      <c r="I45" s="556"/>
      <c r="J45" s="556"/>
    </row>
    <row r="46" ht="12.75" customHeight="1">
      <c r="A46" s="366"/>
    </row>
    <row r="47" ht="12.75" customHeight="1">
      <c r="A47" s="366"/>
    </row>
    <row r="48" ht="12.75" customHeight="1">
      <c r="A48" s="366"/>
    </row>
    <row r="49" ht="12.75" customHeight="1">
      <c r="A49" s="366"/>
    </row>
    <row r="50" ht="12.75" customHeight="1">
      <c r="A50" s="366"/>
    </row>
    <row r="51" ht="16.5" customHeight="1">
      <c r="A51" s="366" t="s">
        <v>1193</v>
      </c>
    </row>
    <row r="55" spans="1:16" ht="110.25" customHeight="1">
      <c r="A55" s="371" t="s">
        <v>1194</v>
      </c>
      <c r="B55" s="371" t="s">
        <v>1195</v>
      </c>
      <c r="C55" s="372"/>
      <c r="D55" s="371" t="s">
        <v>1196</v>
      </c>
      <c r="E55" s="372"/>
      <c r="F55" s="371" t="s">
        <v>1197</v>
      </c>
      <c r="G55" s="372"/>
      <c r="H55" s="372"/>
      <c r="I55" s="372"/>
      <c r="J55" s="372"/>
      <c r="K55" s="372"/>
      <c r="L55" s="372"/>
      <c r="M55" s="372"/>
      <c r="N55" s="372"/>
      <c r="O55" s="557" t="s">
        <v>631</v>
      </c>
      <c r="P55" s="557"/>
    </row>
  </sheetData>
  <sheetProtection password="DD4C" sheet="1" objects="1" scenarios="1" selectLockedCells="1" selectUnlockedCells="1"/>
  <mergeCells count="24">
    <mergeCell ref="A45:J45"/>
    <mergeCell ref="O55:P55"/>
    <mergeCell ref="L11:L14"/>
    <mergeCell ref="M11:M14"/>
    <mergeCell ref="P12:P13"/>
    <mergeCell ref="A42:J42"/>
    <mergeCell ref="A43:J43"/>
    <mergeCell ref="A44:J44"/>
    <mergeCell ref="F11:F14"/>
    <mergeCell ref="G11:G14"/>
    <mergeCell ref="H11:H14"/>
    <mergeCell ref="I11:I14"/>
    <mergeCell ref="J11:J14"/>
    <mergeCell ref="K11:K14"/>
    <mergeCell ref="A8:A14"/>
    <mergeCell ref="B8:M8"/>
    <mergeCell ref="B9:M9"/>
    <mergeCell ref="N9:N11"/>
    <mergeCell ref="P9:P11"/>
    <mergeCell ref="B10:M10"/>
    <mergeCell ref="B11:B14"/>
    <mergeCell ref="C11:C14"/>
    <mergeCell ref="D11:D14"/>
    <mergeCell ref="E11:E14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I50"/>
  <sheetViews>
    <sheetView zoomScalePageLayoutView="0" workbookViewId="0" topLeftCell="A1">
      <selection activeCell="E55" sqref="E55"/>
    </sheetView>
  </sheetViews>
  <sheetFormatPr defaultColWidth="8.7109375" defaultRowHeight="15" customHeight="1"/>
  <cols>
    <col min="1" max="1" width="10.57421875" style="4" customWidth="1"/>
    <col min="2" max="2" width="71.7109375" style="4" customWidth="1"/>
    <col min="3" max="3" width="5.140625" style="4" customWidth="1"/>
    <col min="4" max="4" width="18.7109375" style="4" customWidth="1"/>
    <col min="5" max="5" width="7.7109375" style="4" customWidth="1"/>
    <col min="6" max="6" width="14.00390625" style="4" customWidth="1"/>
    <col min="7" max="7" width="5.00390625" style="4" customWidth="1"/>
    <col min="8" max="8" width="22.00390625" style="4" customWidth="1"/>
    <col min="9" max="9" width="8.7109375" style="4" customWidth="1"/>
    <col min="10" max="10" width="13.00390625" style="4" customWidth="1"/>
    <col min="11" max="61" width="8.7109375" style="4" customWidth="1"/>
  </cols>
  <sheetData>
    <row r="2" spans="2:61" ht="15" customHeight="1">
      <c r="B2" s="558" t="s">
        <v>1135</v>
      </c>
      <c r="C2" s="558"/>
      <c r="D2" s="558"/>
      <c r="E2" s="558"/>
      <c r="F2" s="558"/>
      <c r="G2" s="558"/>
      <c r="H2" s="558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</row>
    <row r="3" spans="2:61" ht="15" customHeight="1">
      <c r="B3" s="559" t="s">
        <v>1198</v>
      </c>
      <c r="C3" s="559"/>
      <c r="D3" s="559"/>
      <c r="E3" s="559"/>
      <c r="F3" s="559"/>
      <c r="G3" s="559"/>
      <c r="H3" s="559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</row>
    <row r="4" spans="2:61" ht="15" customHeight="1">
      <c r="B4" s="559" t="s">
        <v>1137</v>
      </c>
      <c r="C4" s="559"/>
      <c r="D4" s="559"/>
      <c r="E4" s="559"/>
      <c r="F4" s="559"/>
      <c r="G4" s="559"/>
      <c r="H4" s="559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</row>
    <row r="5" spans="1:61" ht="12.75" customHeight="1">
      <c r="A5" s="373"/>
      <c r="B5" s="373"/>
      <c r="C5" s="373"/>
      <c r="D5" s="373"/>
      <c r="E5" s="373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</row>
    <row r="6" spans="1:61" ht="12.75" customHeight="1">
      <c r="A6" s="374" t="s">
        <v>1134</v>
      </c>
      <c r="B6" s="333"/>
      <c r="C6" s="333"/>
      <c r="D6" s="333"/>
      <c r="E6" s="333"/>
      <c r="F6" s="333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</row>
    <row r="7" spans="1:61" ht="12.75" customHeight="1">
      <c r="A7" s="374" t="str">
        <f>'[1]Anexo 1 - Pessoal Defensoria'!A10</f>
        <v>Tabela I – Demonstrativo da Despesa com Pessoal </v>
      </c>
      <c r="B7" s="333"/>
      <c r="C7" s="333"/>
      <c r="D7" s="333"/>
      <c r="E7" s="333"/>
      <c r="F7" s="333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</row>
    <row r="8" spans="1:61" ht="12.75" customHeight="1">
      <c r="A8" s="374" t="s">
        <v>1135</v>
      </c>
      <c r="B8" s="333"/>
      <c r="C8" s="333"/>
      <c r="D8" s="333"/>
      <c r="E8" s="333"/>
      <c r="F8" s="333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</row>
    <row r="9" spans="1:61" ht="12.75" customHeight="1">
      <c r="A9" s="374" t="s">
        <v>1136</v>
      </c>
      <c r="B9" s="333"/>
      <c r="C9" s="356"/>
      <c r="D9" s="333"/>
      <c r="E9" s="333"/>
      <c r="F9" s="333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</row>
    <row r="10" spans="1:61" ht="12.75" customHeight="1">
      <c r="A10" s="560" t="s">
        <v>1137</v>
      </c>
      <c r="B10" s="560"/>
      <c r="C10" s="560"/>
      <c r="D10" s="560"/>
      <c r="E10" s="560"/>
      <c r="F10" s="56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</row>
    <row r="11" spans="1:61" ht="15.75">
      <c r="A11" s="560" t="s">
        <v>1138</v>
      </c>
      <c r="B11" s="560"/>
      <c r="C11" s="560"/>
      <c r="D11" s="560"/>
      <c r="E11" s="560"/>
      <c r="F11" s="560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</row>
    <row r="12" spans="1:61" ht="15.75">
      <c r="A12" s="338" t="s">
        <v>1139</v>
      </c>
      <c r="B12" s="333"/>
      <c r="C12" s="333"/>
      <c r="D12" s="333"/>
      <c r="E12" s="333"/>
      <c r="F12" s="333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</row>
    <row r="13" spans="1:61" ht="12.75" customHeight="1">
      <c r="A13" s="561" t="s">
        <v>1199</v>
      </c>
      <c r="B13" s="562" t="s">
        <v>1140</v>
      </c>
      <c r="C13" s="563" t="s">
        <v>1200</v>
      </c>
      <c r="D13" s="563"/>
      <c r="E13" s="563"/>
      <c r="F13" s="563"/>
      <c r="G13" s="563"/>
      <c r="H13" s="56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</row>
    <row r="14" spans="1:61" ht="15">
      <c r="A14" s="561"/>
      <c r="B14" s="562"/>
      <c r="C14" s="563"/>
      <c r="D14" s="563"/>
      <c r="E14" s="563"/>
      <c r="F14" s="563"/>
      <c r="G14" s="563"/>
      <c r="H14" s="563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</row>
    <row r="15" spans="1:61" ht="59.25" customHeight="1">
      <c r="A15" s="561"/>
      <c r="B15" s="562"/>
      <c r="C15" s="564" t="s">
        <v>1201</v>
      </c>
      <c r="D15" s="564"/>
      <c r="E15" s="564" t="s">
        <v>1202</v>
      </c>
      <c r="F15" s="564"/>
      <c r="G15" s="565" t="s">
        <v>1203</v>
      </c>
      <c r="H15" s="56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</row>
    <row r="16" spans="1:37" s="378" customFormat="1" ht="15" customHeight="1">
      <c r="A16" s="375">
        <v>1</v>
      </c>
      <c r="B16" s="376" t="s">
        <v>1165</v>
      </c>
      <c r="C16" s="566">
        <f>C17+C18+C19+C20</f>
        <v>73165883.32000001</v>
      </c>
      <c r="D16" s="566"/>
      <c r="E16" s="566">
        <f>E17+E18+E19+E20</f>
        <v>0.2</v>
      </c>
      <c r="F16" s="566"/>
      <c r="G16" s="567">
        <f aca="true" t="shared" si="0" ref="G16:G25">C16+E16</f>
        <v>73165883.52000001</v>
      </c>
      <c r="H16" s="56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Z16" s="377"/>
      <c r="AA16" s="377"/>
      <c r="AB16" s="377"/>
      <c r="AC16" s="377"/>
      <c r="AD16" s="377"/>
      <c r="AE16" s="377"/>
      <c r="AF16" s="377"/>
      <c r="AG16" s="377"/>
      <c r="AH16" s="377"/>
      <c r="AI16" s="377"/>
      <c r="AJ16" s="377"/>
      <c r="AK16" s="377"/>
    </row>
    <row r="17" spans="1:61" ht="15" customHeight="1">
      <c r="A17" s="375">
        <v>2</v>
      </c>
      <c r="B17" s="379" t="s">
        <v>1204</v>
      </c>
      <c r="C17" s="568">
        <f>'Anexo 1 - Pessoal Defensoria'!P16</f>
        <v>65134075.660000004</v>
      </c>
      <c r="D17" s="568"/>
      <c r="E17" s="569">
        <f>'[2]Anexo 1 - Pessoal Defensoria'!O29</f>
        <v>0</v>
      </c>
      <c r="F17" s="569"/>
      <c r="G17" s="569">
        <f t="shared" si="0"/>
        <v>65134075.660000004</v>
      </c>
      <c r="H17" s="569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</row>
    <row r="18" spans="1:61" ht="15" customHeight="1">
      <c r="A18" s="375">
        <v>3</v>
      </c>
      <c r="B18" s="379" t="s">
        <v>1170</v>
      </c>
      <c r="C18" s="568">
        <f>'Anexo 1 - Pessoal Defensoria'!N20</f>
        <v>8031807.66</v>
      </c>
      <c r="D18" s="568"/>
      <c r="E18" s="569">
        <f>'Anexo 1 - Pessoal Defensoria'!O20</f>
        <v>0.2</v>
      </c>
      <c r="F18" s="569"/>
      <c r="G18" s="567">
        <f t="shared" si="0"/>
        <v>8031807.86</v>
      </c>
      <c r="H18" s="567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</row>
    <row r="19" spans="1:61" ht="29.25" customHeight="1">
      <c r="A19" s="375">
        <v>4</v>
      </c>
      <c r="B19" s="379" t="s">
        <v>1174</v>
      </c>
      <c r="C19" s="568">
        <v>0</v>
      </c>
      <c r="D19" s="568"/>
      <c r="E19" s="569">
        <v>0</v>
      </c>
      <c r="F19" s="569"/>
      <c r="G19" s="569">
        <f t="shared" si="0"/>
        <v>0</v>
      </c>
      <c r="H19" s="56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</row>
    <row r="20" spans="1:61" ht="29.25" customHeight="1">
      <c r="A20" s="375">
        <v>5</v>
      </c>
      <c r="B20" s="380" t="s">
        <v>1175</v>
      </c>
      <c r="C20" s="568">
        <v>0</v>
      </c>
      <c r="D20" s="568"/>
      <c r="E20" s="570"/>
      <c r="F20" s="570"/>
      <c r="G20" s="567">
        <f t="shared" si="0"/>
        <v>0</v>
      </c>
      <c r="H20" s="567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</row>
    <row r="21" spans="1:61" ht="18" customHeight="1">
      <c r="A21" s="375">
        <v>6</v>
      </c>
      <c r="B21" s="376" t="s">
        <v>1205</v>
      </c>
      <c r="C21" s="566">
        <f>C22+C24+C23+C25</f>
        <v>12615252.91</v>
      </c>
      <c r="D21" s="566"/>
      <c r="E21" s="567">
        <f>E22+E23+E24+E25</f>
        <v>0.2</v>
      </c>
      <c r="F21" s="567"/>
      <c r="G21" s="567">
        <f t="shared" si="0"/>
        <v>12615253.11</v>
      </c>
      <c r="H21" s="567"/>
      <c r="J21" s="38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</row>
    <row r="22" spans="1:61" ht="19.5" customHeight="1">
      <c r="A22" s="375">
        <v>7</v>
      </c>
      <c r="B22" s="379" t="s">
        <v>1177</v>
      </c>
      <c r="C22" s="568">
        <f>'Anexo 1 - Pessoal Defensoria'!P27</f>
        <v>4372210.62</v>
      </c>
      <c r="D22" s="568"/>
      <c r="E22" s="569">
        <v>0</v>
      </c>
      <c r="F22" s="569"/>
      <c r="G22" s="567">
        <f t="shared" si="0"/>
        <v>4372210.62</v>
      </c>
      <c r="H22" s="567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</row>
    <row r="23" spans="1:61" ht="19.5" customHeight="1">
      <c r="A23" s="375">
        <v>8</v>
      </c>
      <c r="B23" s="379" t="s">
        <v>1178</v>
      </c>
      <c r="C23" s="568">
        <v>0</v>
      </c>
      <c r="D23" s="568"/>
      <c r="E23" s="569">
        <v>0</v>
      </c>
      <c r="F23" s="569"/>
      <c r="G23" s="567">
        <f t="shared" si="0"/>
        <v>0</v>
      </c>
      <c r="H23" s="567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</row>
    <row r="24" spans="1:61" ht="19.5" customHeight="1">
      <c r="A24" s="375">
        <v>9</v>
      </c>
      <c r="B24" s="379" t="s">
        <v>1179</v>
      </c>
      <c r="C24" s="568">
        <f>'Anexo 1 - Pessoal Defensoria'!P29</f>
        <v>211234.63</v>
      </c>
      <c r="D24" s="568"/>
      <c r="E24" s="569">
        <v>0</v>
      </c>
      <c r="F24" s="569"/>
      <c r="G24" s="567">
        <f t="shared" si="0"/>
        <v>211234.63</v>
      </c>
      <c r="H24" s="567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</row>
    <row r="25" spans="1:61" ht="19.5" customHeight="1">
      <c r="A25" s="375">
        <v>10</v>
      </c>
      <c r="B25" s="379" t="s">
        <v>1180</v>
      </c>
      <c r="C25" s="568">
        <f>'Anexo 1 - Pessoal Defensoria'!N30</f>
        <v>8031807.660000001</v>
      </c>
      <c r="D25" s="568"/>
      <c r="E25" s="569">
        <f>'Anexo 1 - Pessoal Defensoria'!O30</f>
        <v>0.2</v>
      </c>
      <c r="F25" s="569"/>
      <c r="G25" s="567">
        <f t="shared" si="0"/>
        <v>8031807.860000001</v>
      </c>
      <c r="H25" s="567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</row>
    <row r="26" spans="1:61" ht="15" customHeight="1">
      <c r="A26" s="382">
        <v>11</v>
      </c>
      <c r="B26" s="383" t="s">
        <v>1181</v>
      </c>
      <c r="C26" s="571">
        <f>C16-C21</f>
        <v>60550630.41000001</v>
      </c>
      <c r="D26" s="571"/>
      <c r="E26" s="572">
        <f>E16-E21</f>
        <v>0</v>
      </c>
      <c r="F26" s="572"/>
      <c r="G26" s="573">
        <f>G16-G21</f>
        <v>60550630.41000001</v>
      </c>
      <c r="H26" s="573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</row>
    <row r="27" spans="1:61" ht="18.75" customHeight="1">
      <c r="A27" s="384"/>
      <c r="B27" s="385"/>
      <c r="C27" s="386"/>
      <c r="D27" s="386"/>
      <c r="E27" s="387"/>
      <c r="F27" s="387"/>
      <c r="G27" s="387"/>
      <c r="H27" s="38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</row>
    <row r="28" spans="1:5" ht="21.75" customHeight="1">
      <c r="A28" s="574" t="str">
        <f>'Anexo 1 - Pessoal Defensoria'!A32</f>
        <v>Fonte: SIOFI-NET / SCG / SECRETARIA DE ECONOMIA-GO</v>
      </c>
      <c r="B28" s="574"/>
      <c r="C28" s="574"/>
      <c r="D28" s="574"/>
      <c r="E28" s="373"/>
    </row>
    <row r="29" spans="1:61" ht="15" customHeight="1">
      <c r="A29" s="388" t="str">
        <f>'Anexo 1 - Pessoal Defensoria'!A35</f>
        <v>Notas Explicativas ao RGF 3º Quadrimestre/2021:</v>
      </c>
      <c r="B29" s="389"/>
      <c r="C29" s="389"/>
      <c r="D29" s="389"/>
      <c r="E29" s="390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3"/>
      <c r="AC29" s="303"/>
      <c r="AD29" s="303"/>
      <c r="AE29" s="303"/>
      <c r="AF29" s="303"/>
      <c r="AG29" s="303"/>
      <c r="AH29" s="303"/>
      <c r="AI29" s="303"/>
      <c r="AJ29" s="303"/>
      <c r="AK29" s="303"/>
      <c r="AL29" s="303"/>
      <c r="AM29" s="303"/>
      <c r="AN29" s="303"/>
      <c r="AO29" s="303"/>
      <c r="AP29" s="303"/>
      <c r="AQ29" s="303"/>
      <c r="AR29" s="303"/>
      <c r="AS29" s="303"/>
      <c r="AT29" s="303"/>
      <c r="AU29" s="303"/>
      <c r="AV29" s="303"/>
      <c r="AW29" s="303"/>
      <c r="AX29" s="303"/>
      <c r="AY29" s="303"/>
      <c r="AZ29" s="303"/>
      <c r="BA29" s="303"/>
      <c r="BB29" s="303"/>
      <c r="BC29" s="303"/>
      <c r="BD29" s="303"/>
      <c r="BE29" s="303"/>
      <c r="BF29" s="303"/>
      <c r="BG29" s="303"/>
      <c r="BH29" s="303"/>
      <c r="BI29" s="303"/>
    </row>
    <row r="30" spans="1:61" ht="15" customHeight="1">
      <c r="A30" s="388"/>
      <c r="B30" s="389"/>
      <c r="C30" s="389"/>
      <c r="D30" s="389"/>
      <c r="E30" s="390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303"/>
      <c r="AJ30" s="303"/>
      <c r="AK30" s="303"/>
      <c r="AL30" s="303"/>
      <c r="AM30" s="303"/>
      <c r="AN30" s="303"/>
      <c r="AO30" s="303"/>
      <c r="AP30" s="303"/>
      <c r="AQ30" s="303"/>
      <c r="AR30" s="303"/>
      <c r="AS30" s="303"/>
      <c r="AT30" s="303"/>
      <c r="AU30" s="303"/>
      <c r="AV30" s="303"/>
      <c r="AW30" s="303"/>
      <c r="AX30" s="303"/>
      <c r="AY30" s="303"/>
      <c r="AZ30" s="303"/>
      <c r="BA30" s="303"/>
      <c r="BB30" s="303"/>
      <c r="BC30" s="303"/>
      <c r="BD30" s="303"/>
      <c r="BE30" s="303"/>
      <c r="BF30" s="303"/>
      <c r="BG30" s="303"/>
      <c r="BH30" s="303"/>
      <c r="BI30" s="303"/>
    </row>
    <row r="31" spans="1:61" ht="15" customHeight="1">
      <c r="A31" s="368" t="s">
        <v>1184</v>
      </c>
      <c r="B31" s="389"/>
      <c r="C31" s="389"/>
      <c r="D31" s="389"/>
      <c r="E31" s="390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303"/>
      <c r="AB31" s="303"/>
      <c r="AC31" s="303"/>
      <c r="AD31" s="303"/>
      <c r="AE31" s="303"/>
      <c r="AF31" s="303"/>
      <c r="AG31" s="303"/>
      <c r="AH31" s="303"/>
      <c r="AI31" s="303"/>
      <c r="AJ31" s="303"/>
      <c r="AK31" s="303"/>
      <c r="AL31" s="303"/>
      <c r="AM31" s="303"/>
      <c r="AN31" s="303"/>
      <c r="AO31" s="303"/>
      <c r="AP31" s="303"/>
      <c r="AQ31" s="303"/>
      <c r="AR31" s="303"/>
      <c r="AS31" s="303"/>
      <c r="AT31" s="303"/>
      <c r="AU31" s="303"/>
      <c r="AV31" s="303"/>
      <c r="AW31" s="303"/>
      <c r="AX31" s="303"/>
      <c r="AY31" s="303"/>
      <c r="AZ31" s="303"/>
      <c r="BA31" s="303"/>
      <c r="BB31" s="303"/>
      <c r="BC31" s="303"/>
      <c r="BD31" s="303"/>
      <c r="BE31" s="303"/>
      <c r="BF31" s="303"/>
      <c r="BG31" s="303"/>
      <c r="BH31" s="303"/>
      <c r="BI31" s="303"/>
    </row>
    <row r="32" spans="1:61" ht="15" customHeight="1">
      <c r="A32" s="368" t="s">
        <v>1185</v>
      </c>
      <c r="B32" s="389"/>
      <c r="C32" s="389"/>
      <c r="D32" s="389"/>
      <c r="E32" s="390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3"/>
      <c r="AJ32" s="303"/>
      <c r="AK32" s="303"/>
      <c r="AL32" s="303"/>
      <c r="AM32" s="303"/>
      <c r="AN32" s="303"/>
      <c r="AO32" s="303"/>
      <c r="AP32" s="303"/>
      <c r="AQ32" s="303"/>
      <c r="AR32" s="303"/>
      <c r="AS32" s="303"/>
      <c r="AT32" s="303"/>
      <c r="AU32" s="303"/>
      <c r="AV32" s="303"/>
      <c r="AW32" s="303"/>
      <c r="AX32" s="303"/>
      <c r="AY32" s="303"/>
      <c r="AZ32" s="303"/>
      <c r="BA32" s="303"/>
      <c r="BB32" s="303"/>
      <c r="BC32" s="303"/>
      <c r="BD32" s="303"/>
      <c r="BE32" s="303"/>
      <c r="BF32" s="303"/>
      <c r="BG32" s="303"/>
      <c r="BH32" s="303"/>
      <c r="BI32" s="303"/>
    </row>
    <row r="33" spans="1:61" ht="15" customHeight="1">
      <c r="A33" s="368" t="s">
        <v>1186</v>
      </c>
      <c r="B33" s="389"/>
      <c r="C33" s="389"/>
      <c r="D33" s="389"/>
      <c r="E33" s="390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303"/>
      <c r="AC33" s="303"/>
      <c r="AD33" s="303"/>
      <c r="AE33" s="303"/>
      <c r="AF33" s="303"/>
      <c r="AG33" s="303"/>
      <c r="AH33" s="303"/>
      <c r="AI33" s="303"/>
      <c r="AJ33" s="303"/>
      <c r="AK33" s="303"/>
      <c r="AL33" s="303"/>
      <c r="AM33" s="303"/>
      <c r="AN33" s="303"/>
      <c r="AO33" s="303"/>
      <c r="AP33" s="303"/>
      <c r="AQ33" s="303"/>
      <c r="AR33" s="303"/>
      <c r="AS33" s="303"/>
      <c r="AT33" s="303"/>
      <c r="AU33" s="303"/>
      <c r="AV33" s="303"/>
      <c r="AW33" s="303"/>
      <c r="AX33" s="303"/>
      <c r="AY33" s="303"/>
      <c r="AZ33" s="303"/>
      <c r="BA33" s="303"/>
      <c r="BB33" s="303"/>
      <c r="BC33" s="303"/>
      <c r="BD33" s="303"/>
      <c r="BE33" s="303"/>
      <c r="BF33" s="303"/>
      <c r="BG33" s="303"/>
      <c r="BH33" s="303"/>
      <c r="BI33" s="303"/>
    </row>
    <row r="34" spans="1:61" ht="15" customHeight="1">
      <c r="A34" s="368" t="s">
        <v>1187</v>
      </c>
      <c r="B34" s="389"/>
      <c r="C34" s="389"/>
      <c r="D34" s="389"/>
      <c r="E34" s="390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303"/>
      <c r="AC34" s="303"/>
      <c r="AD34" s="303"/>
      <c r="AE34" s="303"/>
      <c r="AF34" s="303"/>
      <c r="AG34" s="303"/>
      <c r="AH34" s="303"/>
      <c r="AI34" s="303"/>
      <c r="AJ34" s="303"/>
      <c r="AK34" s="303"/>
      <c r="AL34" s="303"/>
      <c r="AM34" s="303"/>
      <c r="AN34" s="303"/>
      <c r="AO34" s="303"/>
      <c r="AP34" s="303"/>
      <c r="AQ34" s="303"/>
      <c r="AR34" s="303"/>
      <c r="AS34" s="303"/>
      <c r="AT34" s="303"/>
      <c r="AU34" s="303"/>
      <c r="AV34" s="303"/>
      <c r="AW34" s="303"/>
      <c r="AX34" s="303"/>
      <c r="AY34" s="303"/>
      <c r="AZ34" s="303"/>
      <c r="BA34" s="303"/>
      <c r="BB34" s="303"/>
      <c r="BC34" s="303"/>
      <c r="BD34" s="303"/>
      <c r="BE34" s="303"/>
      <c r="BF34" s="303"/>
      <c r="BG34" s="303"/>
      <c r="BH34" s="303"/>
      <c r="BI34" s="303"/>
    </row>
    <row r="35" spans="1:61" ht="15" customHeight="1">
      <c r="A35" s="368" t="s">
        <v>1188</v>
      </c>
      <c r="B35" s="389"/>
      <c r="C35" s="389"/>
      <c r="D35" s="389"/>
      <c r="E35" s="390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303"/>
      <c r="AJ35" s="303"/>
      <c r="AK35" s="303"/>
      <c r="AL35" s="303"/>
      <c r="AM35" s="303"/>
      <c r="AN35" s="303"/>
      <c r="AO35" s="303"/>
      <c r="AP35" s="303"/>
      <c r="AQ35" s="303"/>
      <c r="AR35" s="303"/>
      <c r="AS35" s="303"/>
      <c r="AT35" s="303"/>
      <c r="AU35" s="303"/>
      <c r="AV35" s="303"/>
      <c r="AW35" s="303"/>
      <c r="AX35" s="303"/>
      <c r="AY35" s="303"/>
      <c r="AZ35" s="303"/>
      <c r="BA35" s="303"/>
      <c r="BB35" s="303"/>
      <c r="BC35" s="303"/>
      <c r="BD35" s="303"/>
      <c r="BE35" s="303"/>
      <c r="BF35" s="303"/>
      <c r="BG35" s="303"/>
      <c r="BH35" s="303"/>
      <c r="BI35" s="303"/>
    </row>
    <row r="36" spans="1:61" ht="15" customHeight="1">
      <c r="A36" s="388" t="str">
        <f>'Anexo 1 - Pessoal Defensoria'!A42</f>
        <v>4) O demonstrativo de despesas com pessoal contempla os inativos e pensionistas que foram executados pela Goiasprev, ainda que não haja descentralização orçamentária entre a Defensoria Pública e o órgão gestor previdenciário.</v>
      </c>
      <c r="B36" s="389"/>
      <c r="C36" s="389"/>
      <c r="D36" s="389"/>
      <c r="E36" s="390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303"/>
      <c r="AB36" s="303"/>
      <c r="AC36" s="303"/>
      <c r="AD36" s="303"/>
      <c r="AE36" s="303"/>
      <c r="AF36" s="303"/>
      <c r="AG36" s="303"/>
      <c r="AH36" s="303"/>
      <c r="AI36" s="303"/>
      <c r="AJ36" s="303"/>
      <c r="AK36" s="303"/>
      <c r="AL36" s="303"/>
      <c r="AM36" s="303"/>
      <c r="AN36" s="303"/>
      <c r="AO36" s="303"/>
      <c r="AP36" s="303"/>
      <c r="AQ36" s="303"/>
      <c r="AR36" s="303"/>
      <c r="AS36" s="303"/>
      <c r="AT36" s="303"/>
      <c r="AU36" s="303"/>
      <c r="AV36" s="303"/>
      <c r="AW36" s="303"/>
      <c r="AX36" s="303"/>
      <c r="AY36" s="303"/>
      <c r="AZ36" s="303"/>
      <c r="BA36" s="303"/>
      <c r="BB36" s="303"/>
      <c r="BC36" s="303"/>
      <c r="BD36" s="303"/>
      <c r="BE36" s="303"/>
      <c r="BF36" s="303"/>
      <c r="BG36" s="303"/>
      <c r="BH36" s="303"/>
      <c r="BI36" s="303"/>
    </row>
    <row r="37" spans="1:61" ht="15" customHeight="1">
      <c r="A37" s="388" t="str">
        <f>'Anexo 1 - Pessoal Defensoria'!A43</f>
        <v>5) Considerando a edição da Lei Complementar nº 131/2017-GO, Art. 1º, § 3º, foi computado na linha "Inativos e Pensionistas com Recursos Vinculados" a totalidade dos valores relativos às contribuições previdenciárias.</v>
      </c>
      <c r="B37" s="389"/>
      <c r="C37" s="389"/>
      <c r="D37" s="389"/>
      <c r="E37" s="390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3"/>
      <c r="AK37" s="303"/>
      <c r="AL37" s="303"/>
      <c r="AM37" s="303"/>
      <c r="AN37" s="303"/>
      <c r="AO37" s="303"/>
      <c r="AP37" s="303"/>
      <c r="AQ37" s="303"/>
      <c r="AR37" s="303"/>
      <c r="AS37" s="303"/>
      <c r="AT37" s="303"/>
      <c r="AU37" s="303"/>
      <c r="AV37" s="303"/>
      <c r="AW37" s="303"/>
      <c r="AX37" s="303"/>
      <c r="AY37" s="303"/>
      <c r="AZ37" s="303"/>
      <c r="BA37" s="303"/>
      <c r="BB37" s="303"/>
      <c r="BC37" s="303"/>
      <c r="BD37" s="303"/>
      <c r="BE37" s="303"/>
      <c r="BF37" s="303"/>
      <c r="BG37" s="303"/>
      <c r="BH37" s="303"/>
      <c r="BI37" s="303"/>
    </row>
    <row r="38" spans="1:61" ht="15" customHeight="1">
      <c r="A38" s="388" t="str">
        <f>'Anexo 1 - Pessoal Defensoria'!A44</f>
        <v>6) As Despesas Computadas com "Inativos e Pensionistas com Recursos Vinculados" foram descontadas até o limite calculado na linha "Pessoal Inativo e Pensionista", em observância à regra de que o valor da linha“INATIVOS E PENSIONISTAS COM RECURSOS VINCULADOS” não deve ser maior que o valor da linha “PESSOAL INATIVO E PENSIONISTA" .</v>
      </c>
      <c r="B38" s="389"/>
      <c r="C38" s="389"/>
      <c r="D38" s="389"/>
      <c r="E38" s="390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03"/>
      <c r="AC38" s="303"/>
      <c r="AD38" s="303"/>
      <c r="AE38" s="303"/>
      <c r="AF38" s="303"/>
      <c r="AG38" s="303"/>
      <c r="AH38" s="303"/>
      <c r="AI38" s="303"/>
      <c r="AJ38" s="303"/>
      <c r="AK38" s="303"/>
      <c r="AL38" s="303"/>
      <c r="AM38" s="303"/>
      <c r="AN38" s="303"/>
      <c r="AO38" s="303"/>
      <c r="AP38" s="303"/>
      <c r="AQ38" s="303"/>
      <c r="AR38" s="303"/>
      <c r="AS38" s="303"/>
      <c r="AT38" s="303"/>
      <c r="AU38" s="303"/>
      <c r="AV38" s="303"/>
      <c r="AW38" s="303"/>
      <c r="AX38" s="303"/>
      <c r="AY38" s="303"/>
      <c r="AZ38" s="303"/>
      <c r="BA38" s="303"/>
      <c r="BB38" s="303"/>
      <c r="BC38" s="303"/>
      <c r="BD38" s="303"/>
      <c r="BE38" s="303"/>
      <c r="BF38" s="303"/>
      <c r="BG38" s="303"/>
      <c r="BH38" s="303"/>
      <c r="BI38" s="303"/>
    </row>
    <row r="39" spans="1:61" ht="15" customHeight="1">
      <c r="A39" s="575" t="str">
        <f>'Anexo 1 - Pessoal Defensoria'!A45</f>
        <v>7) Para o exercício 2021 as "Despesas de Exercícios Anteriores" foram computadas no quadrimestre de sua referência e não acumuladamente no 3º quadrimestre como prevê o preenchimento automático deste relatório através da Matriz de Saldos Contábeis (MSC) no Sistema de Informações Contábeis e Fiscais (SICONFI).</v>
      </c>
      <c r="B39" s="575"/>
      <c r="C39" s="575"/>
      <c r="D39" s="575"/>
      <c r="E39" s="575"/>
      <c r="F39" s="575"/>
      <c r="G39" s="575"/>
      <c r="H39" s="575"/>
      <c r="I39" s="575"/>
      <c r="J39" s="575"/>
      <c r="K39" s="575"/>
      <c r="L39" s="575"/>
      <c r="M39" s="575"/>
      <c r="N39" s="575"/>
      <c r="O39" s="575"/>
      <c r="P39" s="575"/>
      <c r="Q39" s="575"/>
      <c r="R39" s="575"/>
      <c r="S39" s="575"/>
      <c r="T39" s="575"/>
      <c r="U39" s="575"/>
      <c r="V39" s="575"/>
      <c r="W39" s="575"/>
      <c r="X39" s="575"/>
      <c r="Y39" s="575"/>
      <c r="Z39" s="575"/>
      <c r="AA39" s="575"/>
      <c r="AB39" s="575"/>
      <c r="AC39" s="575"/>
      <c r="AD39" s="575"/>
      <c r="AE39" s="575"/>
      <c r="AF39" s="575"/>
      <c r="AG39" s="303"/>
      <c r="AH39" s="303"/>
      <c r="AI39" s="303"/>
      <c r="AJ39" s="303"/>
      <c r="AK39" s="303"/>
      <c r="AL39" s="303"/>
      <c r="AM39" s="303"/>
      <c r="AN39" s="303"/>
      <c r="AO39" s="303"/>
      <c r="AP39" s="303"/>
      <c r="AQ39" s="303"/>
      <c r="AR39" s="303"/>
      <c r="AS39" s="303"/>
      <c r="AT39" s="303"/>
      <c r="AU39" s="303"/>
      <c r="AV39" s="303"/>
      <c r="AW39" s="303"/>
      <c r="AX39" s="303"/>
      <c r="AY39" s="303"/>
      <c r="AZ39" s="303"/>
      <c r="BA39" s="303"/>
      <c r="BB39" s="303"/>
      <c r="BC39" s="303"/>
      <c r="BD39" s="303"/>
      <c r="BE39" s="303"/>
      <c r="BF39" s="303"/>
      <c r="BG39" s="303"/>
      <c r="BH39" s="303"/>
      <c r="BI39" s="303"/>
    </row>
    <row r="40" spans="1:61" ht="15" customHeight="1">
      <c r="A40" s="391"/>
      <c r="B40" s="389"/>
      <c r="C40" s="389"/>
      <c r="D40" s="389"/>
      <c r="E40" s="390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303"/>
      <c r="Z40" s="303"/>
      <c r="AA40" s="303"/>
      <c r="AB40" s="303"/>
      <c r="AC40" s="303"/>
      <c r="AD40" s="303"/>
      <c r="AE40" s="303"/>
      <c r="AF40" s="303"/>
      <c r="AG40" s="303"/>
      <c r="AH40" s="303"/>
      <c r="AI40" s="303"/>
      <c r="AJ40" s="303"/>
      <c r="AK40" s="303"/>
      <c r="AL40" s="303"/>
      <c r="AM40" s="303"/>
      <c r="AN40" s="303"/>
      <c r="AO40" s="303"/>
      <c r="AP40" s="303"/>
      <c r="AQ40" s="303"/>
      <c r="AR40" s="303"/>
      <c r="AS40" s="303"/>
      <c r="AT40" s="303"/>
      <c r="AU40" s="303"/>
      <c r="AV40" s="303"/>
      <c r="AW40" s="303"/>
      <c r="AX40" s="303"/>
      <c r="AY40" s="303"/>
      <c r="AZ40" s="303"/>
      <c r="BA40" s="303"/>
      <c r="BB40" s="303"/>
      <c r="BC40" s="303"/>
      <c r="BD40" s="303"/>
      <c r="BE40" s="303"/>
      <c r="BF40" s="303"/>
      <c r="BG40" s="303"/>
      <c r="BH40" s="303"/>
      <c r="BI40" s="303"/>
    </row>
    <row r="41" spans="1:61" ht="15" customHeight="1">
      <c r="A41" s="391"/>
      <c r="B41" s="389"/>
      <c r="C41" s="389"/>
      <c r="D41" s="389"/>
      <c r="E41" s="390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3"/>
      <c r="AA41" s="303"/>
      <c r="AB41" s="303"/>
      <c r="AC41" s="303"/>
      <c r="AD41" s="303"/>
      <c r="AE41" s="303"/>
      <c r="AF41" s="303"/>
      <c r="AG41" s="303"/>
      <c r="AH41" s="303"/>
      <c r="AI41" s="303"/>
      <c r="AJ41" s="303"/>
      <c r="AK41" s="303"/>
      <c r="AL41" s="303"/>
      <c r="AM41" s="303"/>
      <c r="AN41" s="303"/>
      <c r="AO41" s="303"/>
      <c r="AP41" s="303"/>
      <c r="AQ41" s="303"/>
      <c r="AR41" s="303"/>
      <c r="AS41" s="303"/>
      <c r="AT41" s="303"/>
      <c r="AU41" s="303"/>
      <c r="AV41" s="303"/>
      <c r="AW41" s="303"/>
      <c r="AX41" s="303"/>
      <c r="AY41" s="303"/>
      <c r="AZ41" s="303"/>
      <c r="BA41" s="303"/>
      <c r="BB41" s="303"/>
      <c r="BC41" s="303"/>
      <c r="BD41" s="303"/>
      <c r="BE41" s="303"/>
      <c r="BF41" s="303"/>
      <c r="BG41" s="303"/>
      <c r="BH41" s="303"/>
      <c r="BI41" s="303"/>
    </row>
    <row r="42" spans="1:61" ht="15" customHeight="1">
      <c r="A42" s="391"/>
      <c r="B42" s="389"/>
      <c r="C42" s="389"/>
      <c r="D42" s="389"/>
      <c r="E42" s="390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A42" s="303"/>
      <c r="AB42" s="303"/>
      <c r="AC42" s="303"/>
      <c r="AD42" s="303"/>
      <c r="AE42" s="303"/>
      <c r="AF42" s="303"/>
      <c r="AG42" s="303"/>
      <c r="AH42" s="303"/>
      <c r="AI42" s="303"/>
      <c r="AJ42" s="303"/>
      <c r="AK42" s="303"/>
      <c r="AL42" s="303"/>
      <c r="AM42" s="303"/>
      <c r="AN42" s="303"/>
      <c r="AO42" s="303"/>
      <c r="AP42" s="303"/>
      <c r="AQ42" s="303"/>
      <c r="AR42" s="303"/>
      <c r="AS42" s="303"/>
      <c r="AT42" s="303"/>
      <c r="AU42" s="303"/>
      <c r="AV42" s="303"/>
      <c r="AW42" s="303"/>
      <c r="AX42" s="303"/>
      <c r="AY42" s="303"/>
      <c r="AZ42" s="303"/>
      <c r="BA42" s="303"/>
      <c r="BB42" s="303"/>
      <c r="BC42" s="303"/>
      <c r="BD42" s="303"/>
      <c r="BE42" s="303"/>
      <c r="BF42" s="303"/>
      <c r="BG42" s="303"/>
      <c r="BH42" s="303"/>
      <c r="BI42" s="303"/>
    </row>
    <row r="43" spans="1:61" ht="15" customHeight="1">
      <c r="A43" s="391"/>
      <c r="B43" s="389"/>
      <c r="C43" s="389"/>
      <c r="D43" s="389"/>
      <c r="E43" s="390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303"/>
      <c r="AB43" s="303"/>
      <c r="AC43" s="303"/>
      <c r="AD43" s="303"/>
      <c r="AE43" s="303"/>
      <c r="AF43" s="303"/>
      <c r="AG43" s="303"/>
      <c r="AH43" s="303"/>
      <c r="AI43" s="303"/>
      <c r="AJ43" s="303"/>
      <c r="AK43" s="303"/>
      <c r="AL43" s="303"/>
      <c r="AM43" s="303"/>
      <c r="AN43" s="303"/>
      <c r="AO43" s="303"/>
      <c r="AP43" s="303"/>
      <c r="AQ43" s="303"/>
      <c r="AR43" s="303"/>
      <c r="AS43" s="303"/>
      <c r="AT43" s="303"/>
      <c r="AU43" s="303"/>
      <c r="AV43" s="303"/>
      <c r="AW43" s="303"/>
      <c r="AX43" s="303"/>
      <c r="AY43" s="303"/>
      <c r="AZ43" s="303"/>
      <c r="BA43" s="303"/>
      <c r="BB43" s="303"/>
      <c r="BC43" s="303"/>
      <c r="BD43" s="303"/>
      <c r="BE43" s="303"/>
      <c r="BF43" s="303"/>
      <c r="BG43" s="303"/>
      <c r="BH43" s="303"/>
      <c r="BI43" s="303"/>
    </row>
    <row r="44" spans="1:61" ht="15" customHeight="1">
      <c r="A44" s="391"/>
      <c r="B44" s="389"/>
      <c r="C44" s="389"/>
      <c r="D44" s="389"/>
      <c r="E44" s="390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3"/>
      <c r="AK44" s="303"/>
      <c r="AL44" s="303"/>
      <c r="AM44" s="303"/>
      <c r="AN44" s="303"/>
      <c r="AO44" s="303"/>
      <c r="AP44" s="303"/>
      <c r="AQ44" s="303"/>
      <c r="AR44" s="303"/>
      <c r="AS44" s="303"/>
      <c r="AT44" s="303"/>
      <c r="AU44" s="303"/>
      <c r="AV44" s="303"/>
      <c r="AW44" s="303"/>
      <c r="AX44" s="303"/>
      <c r="AY44" s="303"/>
      <c r="AZ44" s="303"/>
      <c r="BA44" s="303"/>
      <c r="BB44" s="303"/>
      <c r="BC44" s="303"/>
      <c r="BD44" s="303"/>
      <c r="BE44" s="303"/>
      <c r="BF44" s="303"/>
      <c r="BG44" s="303"/>
      <c r="BH44" s="303"/>
      <c r="BI44" s="303"/>
    </row>
    <row r="45" spans="1:61" ht="15" customHeight="1">
      <c r="A45" s="390"/>
      <c r="B45" s="390"/>
      <c r="C45" s="390"/>
      <c r="D45" s="390"/>
      <c r="E45" s="390"/>
      <c r="F45" s="3"/>
      <c r="G45" s="3"/>
      <c r="H45" s="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303"/>
      <c r="AB45" s="303"/>
      <c r="AC45" s="303"/>
      <c r="AD45" s="303"/>
      <c r="AE45" s="303"/>
      <c r="AF45" s="303"/>
      <c r="AG45" s="303"/>
      <c r="AH45" s="303"/>
      <c r="AI45" s="303"/>
      <c r="AJ45" s="303"/>
      <c r="AK45" s="303"/>
      <c r="AL45" s="303"/>
      <c r="AM45" s="303"/>
      <c r="AN45" s="303"/>
      <c r="AO45" s="303"/>
      <c r="AP45" s="303"/>
      <c r="AQ45" s="303"/>
      <c r="AR45" s="303"/>
      <c r="AS45" s="303"/>
      <c r="AT45" s="303"/>
      <c r="AU45" s="303"/>
      <c r="AV45" s="303"/>
      <c r="AW45" s="303"/>
      <c r="AX45" s="303"/>
      <c r="AY45" s="303"/>
      <c r="AZ45" s="303"/>
      <c r="BA45" s="303"/>
      <c r="BB45" s="303"/>
      <c r="BC45" s="303"/>
      <c r="BD45" s="303"/>
      <c r="BE45" s="303"/>
      <c r="BF45" s="303"/>
      <c r="BG45" s="303"/>
      <c r="BH45" s="303"/>
      <c r="BI45" s="303"/>
    </row>
    <row r="46" spans="1:61" s="334" customFormat="1" ht="15" customHeight="1">
      <c r="A46" s="392" t="str">
        <f>'Anexo 1 - Pessoal Defensoria'!A51</f>
        <v>Goiânia, 27 de janeiro de  2022</v>
      </c>
      <c r="B46" s="393"/>
      <c r="C46" s="394"/>
      <c r="D46" s="394"/>
      <c r="E46" s="394"/>
      <c r="F46" s="394"/>
      <c r="G46" s="394"/>
      <c r="H46" s="394"/>
      <c r="I46" s="394"/>
      <c r="J46" s="394"/>
      <c r="K46" s="394"/>
      <c r="L46" s="394"/>
      <c r="M46" s="394"/>
      <c r="N46" s="394"/>
      <c r="O46" s="394"/>
      <c r="P46" s="394"/>
      <c r="Q46" s="394"/>
      <c r="R46" s="394"/>
      <c r="S46" s="394"/>
      <c r="T46" s="394"/>
      <c r="U46" s="394"/>
      <c r="V46" s="394"/>
      <c r="W46" s="394"/>
      <c r="X46" s="394"/>
      <c r="Y46" s="394"/>
      <c r="Z46" s="394"/>
      <c r="AA46" s="394"/>
      <c r="AB46" s="394"/>
      <c r="AC46" s="394"/>
      <c r="AD46" s="394"/>
      <c r="AE46" s="394"/>
      <c r="AF46" s="394"/>
      <c r="AG46" s="394"/>
      <c r="AH46" s="394"/>
      <c r="AI46" s="394"/>
      <c r="AJ46" s="394"/>
      <c r="AK46" s="394"/>
      <c r="AL46" s="394"/>
      <c r="AM46" s="394"/>
      <c r="AN46" s="394"/>
      <c r="AO46" s="394"/>
      <c r="AP46" s="394"/>
      <c r="AQ46" s="394"/>
      <c r="AR46" s="394"/>
      <c r="AS46" s="394"/>
      <c r="AT46" s="394"/>
      <c r="AU46" s="394"/>
      <c r="AV46" s="394"/>
      <c r="AW46" s="394"/>
      <c r="AX46" s="394"/>
      <c r="AY46" s="394"/>
      <c r="AZ46" s="394"/>
      <c r="BA46" s="394"/>
      <c r="BB46" s="394"/>
      <c r="BC46" s="394"/>
      <c r="BD46" s="394"/>
      <c r="BE46" s="394"/>
      <c r="BF46" s="394"/>
      <c r="BG46" s="394"/>
      <c r="BH46" s="394"/>
      <c r="BI46" s="394"/>
    </row>
    <row r="47" spans="1:61" s="334" customFormat="1" ht="15" customHeight="1">
      <c r="A47" s="394"/>
      <c r="B47" s="394"/>
      <c r="C47" s="394"/>
      <c r="D47" s="394"/>
      <c r="E47" s="394"/>
      <c r="F47" s="394"/>
      <c r="G47" s="394"/>
      <c r="H47" s="394"/>
      <c r="I47" s="394"/>
      <c r="J47" s="394"/>
      <c r="K47" s="394"/>
      <c r="L47" s="394"/>
      <c r="M47" s="394"/>
      <c r="N47" s="394"/>
      <c r="O47" s="394"/>
      <c r="P47" s="394"/>
      <c r="Q47" s="394"/>
      <c r="R47" s="394"/>
      <c r="S47" s="394"/>
      <c r="T47" s="394"/>
      <c r="U47" s="394"/>
      <c r="V47" s="394"/>
      <c r="W47" s="394"/>
      <c r="X47" s="394"/>
      <c r="Y47" s="394"/>
      <c r="Z47" s="394"/>
      <c r="AA47" s="394"/>
      <c r="AB47" s="394"/>
      <c r="AC47" s="394"/>
      <c r="AD47" s="394"/>
      <c r="AE47" s="394"/>
      <c r="AF47" s="394"/>
      <c r="AG47" s="394"/>
      <c r="AH47" s="394"/>
      <c r="AI47" s="394"/>
      <c r="AJ47" s="394"/>
      <c r="AK47" s="394"/>
      <c r="AL47" s="394"/>
      <c r="AM47" s="394"/>
      <c r="AN47" s="394"/>
      <c r="AO47" s="394"/>
      <c r="AP47" s="394"/>
      <c r="AQ47" s="394"/>
      <c r="AR47" s="394"/>
      <c r="AS47" s="394"/>
      <c r="AT47" s="394"/>
      <c r="AU47" s="394"/>
      <c r="AV47" s="394"/>
      <c r="AW47" s="394"/>
      <c r="AX47" s="394"/>
      <c r="AY47" s="394"/>
      <c r="AZ47" s="394"/>
      <c r="BA47" s="394"/>
      <c r="BB47" s="394"/>
      <c r="BC47" s="394"/>
      <c r="BD47" s="394"/>
      <c r="BE47" s="394"/>
      <c r="BF47" s="394"/>
      <c r="BG47" s="394"/>
      <c r="BH47" s="394"/>
      <c r="BI47" s="394"/>
    </row>
    <row r="48" spans="1:37" s="334" customFormat="1" ht="105" customHeight="1">
      <c r="A48" s="333"/>
      <c r="B48" s="333"/>
      <c r="C48" s="395"/>
      <c r="D48" s="396" t="s">
        <v>1194</v>
      </c>
      <c r="E48" s="396"/>
      <c r="F48" s="333"/>
      <c r="G48" s="395"/>
      <c r="H48" s="396" t="s">
        <v>1195</v>
      </c>
      <c r="I48" s="333"/>
      <c r="J48" s="333"/>
      <c r="K48" s="333"/>
      <c r="L48" s="333"/>
      <c r="M48" s="333"/>
      <c r="N48" s="333"/>
      <c r="O48" s="333"/>
      <c r="P48" s="333"/>
      <c r="Q48" s="333"/>
      <c r="R48" s="333"/>
      <c r="S48" s="333"/>
      <c r="T48" s="333"/>
      <c r="U48" s="333"/>
      <c r="V48" s="333"/>
      <c r="W48" s="333"/>
      <c r="X48" s="333"/>
      <c r="Y48" s="333"/>
      <c r="Z48" s="333"/>
      <c r="AA48" s="333"/>
      <c r="AB48" s="333"/>
      <c r="AC48" s="333"/>
      <c r="AD48" s="333"/>
      <c r="AE48" s="333"/>
      <c r="AF48" s="333"/>
      <c r="AG48" s="333"/>
      <c r="AH48" s="333"/>
      <c r="AI48" s="333"/>
      <c r="AJ48" s="333"/>
      <c r="AK48" s="333"/>
    </row>
    <row r="49" spans="1:37" s="334" customFormat="1" ht="15" customHeight="1">
      <c r="A49" s="333"/>
      <c r="B49" s="333"/>
      <c r="C49" s="395"/>
      <c r="D49" s="396"/>
      <c r="E49" s="396"/>
      <c r="F49" s="333"/>
      <c r="G49" s="395"/>
      <c r="H49" s="396"/>
      <c r="I49" s="333"/>
      <c r="J49" s="333"/>
      <c r="K49" s="333"/>
      <c r="L49" s="333"/>
      <c r="M49" s="333"/>
      <c r="N49" s="333"/>
      <c r="O49" s="333"/>
      <c r="P49" s="333"/>
      <c r="Q49" s="333"/>
      <c r="R49" s="333"/>
      <c r="S49" s="333"/>
      <c r="T49" s="333"/>
      <c r="U49" s="333"/>
      <c r="V49" s="333"/>
      <c r="W49" s="333"/>
      <c r="X49" s="333"/>
      <c r="Y49" s="333"/>
      <c r="Z49" s="333"/>
      <c r="AA49" s="333"/>
      <c r="AB49" s="333"/>
      <c r="AC49" s="333"/>
      <c r="AD49" s="333"/>
      <c r="AE49" s="333"/>
      <c r="AF49" s="333"/>
      <c r="AG49" s="333"/>
      <c r="AH49" s="333"/>
      <c r="AI49" s="333"/>
      <c r="AJ49" s="333"/>
      <c r="AK49" s="333"/>
    </row>
    <row r="50" spans="1:37" s="334" customFormat="1" ht="101.25" customHeight="1">
      <c r="A50" s="333"/>
      <c r="B50" s="333"/>
      <c r="C50" s="333"/>
      <c r="D50" s="396" t="s">
        <v>1196</v>
      </c>
      <c r="E50" s="333"/>
      <c r="F50" s="333"/>
      <c r="G50" s="333"/>
      <c r="H50" s="396" t="s">
        <v>1197</v>
      </c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3"/>
      <c r="U50" s="333"/>
      <c r="V50" s="333"/>
      <c r="W50" s="333"/>
      <c r="X50" s="333"/>
      <c r="Y50" s="333"/>
      <c r="Z50" s="333"/>
      <c r="AA50" s="333"/>
      <c r="AB50" s="333"/>
      <c r="AC50" s="333"/>
      <c r="AD50" s="333"/>
      <c r="AE50" s="333"/>
      <c r="AF50" s="333"/>
      <c r="AG50" s="333"/>
      <c r="AH50" s="333"/>
      <c r="AI50" s="333"/>
      <c r="AJ50" s="333"/>
      <c r="AK50" s="333"/>
    </row>
  </sheetData>
  <sheetProtection password="DD4C" sheet="1" objects="1" scenarios="1" selectLockedCells="1" selectUnlockedCells="1"/>
  <mergeCells count="46">
    <mergeCell ref="C26:D26"/>
    <mergeCell ref="E26:F26"/>
    <mergeCell ref="G26:H26"/>
    <mergeCell ref="A28:D28"/>
    <mergeCell ref="A39:AF39"/>
    <mergeCell ref="C24:D24"/>
    <mergeCell ref="E24:F24"/>
    <mergeCell ref="G24:H24"/>
    <mergeCell ref="C25:D25"/>
    <mergeCell ref="E25:F25"/>
    <mergeCell ref="G25:H25"/>
    <mergeCell ref="C22:D22"/>
    <mergeCell ref="E22:F22"/>
    <mergeCell ref="G22:H22"/>
    <mergeCell ref="C23:D23"/>
    <mergeCell ref="E23:F23"/>
    <mergeCell ref="G23:H23"/>
    <mergeCell ref="C20:D20"/>
    <mergeCell ref="E20:F20"/>
    <mergeCell ref="G20:H20"/>
    <mergeCell ref="C21:D21"/>
    <mergeCell ref="E21:F21"/>
    <mergeCell ref="G21:H21"/>
    <mergeCell ref="C18:D18"/>
    <mergeCell ref="E18:F18"/>
    <mergeCell ref="G18:H18"/>
    <mergeCell ref="C19:D19"/>
    <mergeCell ref="E19:F19"/>
    <mergeCell ref="G19:H19"/>
    <mergeCell ref="G15:H15"/>
    <mergeCell ref="C16:D16"/>
    <mergeCell ref="E16:F16"/>
    <mergeCell ref="G16:H16"/>
    <mergeCell ref="C17:D17"/>
    <mergeCell ref="E17:F17"/>
    <mergeCell ref="G17:H17"/>
    <mergeCell ref="B2:H2"/>
    <mergeCell ref="B3:H3"/>
    <mergeCell ref="B4:H4"/>
    <mergeCell ref="A10:F10"/>
    <mergeCell ref="A11:F11"/>
    <mergeCell ref="A13:A15"/>
    <mergeCell ref="B13:B15"/>
    <mergeCell ref="C13:H14"/>
    <mergeCell ref="C15:D15"/>
    <mergeCell ref="E15:F15"/>
  </mergeCells>
  <printOptions/>
  <pageMargins left="0.5118055555555555" right="0.5118055555555555" top="0.7875" bottom="0.787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B1:S109"/>
  <sheetViews>
    <sheetView zoomScalePageLayoutView="0" workbookViewId="0" topLeftCell="A31">
      <selection activeCell="P37" sqref="P37"/>
    </sheetView>
  </sheetViews>
  <sheetFormatPr defaultColWidth="9.140625" defaultRowHeight="15" customHeight="1"/>
  <cols>
    <col min="1" max="1" width="2.00390625" style="4" customWidth="1"/>
    <col min="2" max="2" width="9.7109375" style="4" customWidth="1"/>
    <col min="3" max="3" width="50.00390625" style="4" customWidth="1"/>
    <col min="4" max="4" width="8.421875" style="4" hidden="1" customWidth="1"/>
    <col min="5" max="5" width="7.57421875" style="4" hidden="1" customWidth="1"/>
    <col min="6" max="6" width="4.00390625" style="4" hidden="1" customWidth="1"/>
    <col min="7" max="7" width="3.57421875" style="4" hidden="1" customWidth="1"/>
    <col min="8" max="8" width="7.57421875" style="4" hidden="1" customWidth="1"/>
    <col min="9" max="9" width="9.28125" style="4" hidden="1" customWidth="1"/>
    <col min="10" max="11" width="7.57421875" style="4" hidden="1" customWidth="1"/>
    <col min="12" max="12" width="5.421875" style="4" hidden="1" customWidth="1"/>
    <col min="13" max="13" width="1.28515625" style="4" hidden="1" customWidth="1"/>
    <col min="14" max="14" width="0.85546875" style="4" hidden="1" customWidth="1"/>
    <col min="15" max="15" width="7.57421875" style="4" hidden="1" customWidth="1"/>
    <col min="16" max="16" width="30.00390625" style="4" customWidth="1"/>
    <col min="17" max="17" width="9.00390625" style="4" hidden="1" customWidth="1"/>
    <col min="18" max="18" width="19.57421875" style="4" customWidth="1"/>
    <col min="19" max="16384" width="9.140625" style="4" customWidth="1"/>
  </cols>
  <sheetData>
    <row r="1" spans="2:18" ht="18.75" customHeight="1">
      <c r="B1" s="406" t="s">
        <v>636</v>
      </c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</row>
    <row r="2" spans="2:18" ht="40.5" customHeight="1">
      <c r="B2" s="407" t="s">
        <v>637</v>
      </c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</row>
    <row r="3" spans="2:18" ht="15" customHeight="1">
      <c r="B3" s="408" t="s">
        <v>935</v>
      </c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</row>
    <row r="4" spans="2:18" ht="15" customHeight="1">
      <c r="B4" s="409" t="s">
        <v>639</v>
      </c>
      <c r="C4" s="409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409" t="s">
        <v>640</v>
      </c>
      <c r="Q4" s="409"/>
      <c r="R4" s="409"/>
    </row>
    <row r="5" spans="2:18" ht="15" customHeight="1">
      <c r="B5" s="410" t="s">
        <v>641</v>
      </c>
      <c r="C5" s="410" t="s">
        <v>642</v>
      </c>
      <c r="D5" s="410" t="s">
        <v>643</v>
      </c>
      <c r="E5" s="410"/>
      <c r="F5" s="410"/>
      <c r="G5" s="410"/>
      <c r="H5" s="410"/>
      <c r="I5" s="410"/>
      <c r="J5" s="410" t="s">
        <v>644</v>
      </c>
      <c r="K5" s="410"/>
      <c r="L5" s="410"/>
      <c r="M5" s="410"/>
      <c r="N5" s="410"/>
      <c r="O5" s="410"/>
      <c r="P5" s="410"/>
      <c r="Q5" s="411" t="s">
        <v>645</v>
      </c>
      <c r="R5" s="412" t="s">
        <v>10</v>
      </c>
    </row>
    <row r="6" spans="2:18" ht="15" customHeight="1">
      <c r="B6" s="410"/>
      <c r="C6" s="410"/>
      <c r="D6" s="411" t="s">
        <v>646</v>
      </c>
      <c r="E6" s="411"/>
      <c r="F6" s="411"/>
      <c r="G6" s="411"/>
      <c r="H6" s="95" t="s">
        <v>647</v>
      </c>
      <c r="I6" s="95" t="s">
        <v>648</v>
      </c>
      <c r="J6" s="411" t="s">
        <v>649</v>
      </c>
      <c r="K6" s="411"/>
      <c r="L6" s="411"/>
      <c r="M6" s="411"/>
      <c r="N6" s="411"/>
      <c r="O6" s="95" t="s">
        <v>650</v>
      </c>
      <c r="P6" s="94" t="s">
        <v>651</v>
      </c>
      <c r="Q6" s="411"/>
      <c r="R6" s="412"/>
    </row>
    <row r="7" spans="2:18" ht="4.5" customHeight="1">
      <c r="B7" s="96"/>
      <c r="C7" s="96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6"/>
      <c r="Q7" s="97"/>
      <c r="R7" s="98"/>
    </row>
    <row r="8" spans="2:18" ht="18.75" customHeight="1">
      <c r="B8" s="99">
        <v>30000000</v>
      </c>
      <c r="C8" s="100" t="s">
        <v>652</v>
      </c>
      <c r="D8" s="101">
        <v>78318000</v>
      </c>
      <c r="E8" s="101">
        <v>0</v>
      </c>
      <c r="F8" s="413">
        <v>0</v>
      </c>
      <c r="G8" s="413"/>
      <c r="H8" s="101">
        <v>0</v>
      </c>
      <c r="I8" s="101">
        <v>78318000</v>
      </c>
      <c r="J8" s="101">
        <v>508833.21</v>
      </c>
      <c r="K8" s="101">
        <v>-69935.68</v>
      </c>
      <c r="L8" s="413">
        <v>438897.53</v>
      </c>
      <c r="M8" s="413"/>
      <c r="N8" s="413"/>
      <c r="O8" s="101">
        <v>4655509.48</v>
      </c>
      <c r="P8" s="102">
        <v>5433715.43</v>
      </c>
      <c r="Q8" s="103">
        <v>73223592.99</v>
      </c>
      <c r="R8" s="104"/>
    </row>
    <row r="9" spans="2:18" ht="18.75" customHeight="1">
      <c r="B9" s="105">
        <v>31000000</v>
      </c>
      <c r="C9" s="106" t="s">
        <v>653</v>
      </c>
      <c r="D9" s="107">
        <v>65268000</v>
      </c>
      <c r="E9" s="107">
        <v>0</v>
      </c>
      <c r="F9" s="414">
        <v>0</v>
      </c>
      <c r="G9" s="414"/>
      <c r="H9" s="107">
        <v>0</v>
      </c>
      <c r="I9" s="107">
        <v>65268000</v>
      </c>
      <c r="J9" s="107">
        <v>409548.79</v>
      </c>
      <c r="K9" s="107">
        <v>0.01</v>
      </c>
      <c r="L9" s="414">
        <v>409548.8</v>
      </c>
      <c r="M9" s="414"/>
      <c r="N9" s="414"/>
      <c r="O9" s="107">
        <v>4445221.8</v>
      </c>
      <c r="P9" s="108">
        <v>5025077.16</v>
      </c>
      <c r="Q9" s="109">
        <v>60413229.4</v>
      </c>
      <c r="R9" s="110">
        <f>P9-P11-P28-P33-P38-P41</f>
        <v>0</v>
      </c>
    </row>
    <row r="10" spans="2:18" ht="18.75" customHeight="1">
      <c r="B10" s="111">
        <v>31900000</v>
      </c>
      <c r="C10" s="112" t="s">
        <v>654</v>
      </c>
      <c r="D10" s="113">
        <v>0</v>
      </c>
      <c r="E10" s="113">
        <v>0</v>
      </c>
      <c r="F10" s="415">
        <v>0</v>
      </c>
      <c r="G10" s="415"/>
      <c r="H10" s="113">
        <v>0</v>
      </c>
      <c r="I10" s="113">
        <v>0</v>
      </c>
      <c r="J10" s="113">
        <v>-73650.83</v>
      </c>
      <c r="K10" s="113">
        <v>0.01</v>
      </c>
      <c r="L10" s="415">
        <v>-73650.82</v>
      </c>
      <c r="M10" s="415"/>
      <c r="N10" s="415"/>
      <c r="O10" s="113">
        <v>4353744.96</v>
      </c>
      <c r="P10" s="113">
        <v>4442204.32</v>
      </c>
      <c r="Q10" s="114">
        <v>-4280094.14</v>
      </c>
      <c r="R10" s="115"/>
    </row>
    <row r="11" spans="2:18" ht="18.75" customHeight="1">
      <c r="B11" s="105">
        <v>31901100</v>
      </c>
      <c r="C11" s="106" t="s">
        <v>655</v>
      </c>
      <c r="D11" s="108">
        <v>0</v>
      </c>
      <c r="E11" s="108">
        <v>0</v>
      </c>
      <c r="F11" s="416">
        <v>0</v>
      </c>
      <c r="G11" s="416"/>
      <c r="H11" s="108">
        <v>0</v>
      </c>
      <c r="I11" s="108">
        <v>0</v>
      </c>
      <c r="J11" s="108">
        <v>-26539.7</v>
      </c>
      <c r="K11" s="108">
        <v>0</v>
      </c>
      <c r="L11" s="416">
        <v>-26539.7</v>
      </c>
      <c r="M11" s="416"/>
      <c r="N11" s="416"/>
      <c r="O11" s="108">
        <v>3750204.76</v>
      </c>
      <c r="P11" s="108">
        <v>3674170.21</v>
      </c>
      <c r="Q11" s="116">
        <v>-3723665.06</v>
      </c>
      <c r="R11" s="110">
        <f>P11-P12-P13-P14-P15-P16-P17-P18-P19-P20-P21-P22-P23-P24-P25-P26-P27</f>
        <v>-1.8189894035458565E-10</v>
      </c>
    </row>
    <row r="12" spans="2:18" ht="18.75" customHeight="1">
      <c r="B12" s="117">
        <v>31901101</v>
      </c>
      <c r="C12" s="118" t="s">
        <v>656</v>
      </c>
      <c r="D12" s="107">
        <v>0</v>
      </c>
      <c r="E12" s="107">
        <v>0</v>
      </c>
      <c r="F12" s="414">
        <v>0</v>
      </c>
      <c r="G12" s="414"/>
      <c r="H12" s="107">
        <v>0</v>
      </c>
      <c r="I12" s="107">
        <v>0</v>
      </c>
      <c r="J12" s="107">
        <v>-14568.37</v>
      </c>
      <c r="K12" s="107">
        <v>0</v>
      </c>
      <c r="L12" s="414">
        <v>-14568.37</v>
      </c>
      <c r="M12" s="414"/>
      <c r="N12" s="414"/>
      <c r="O12" s="107">
        <v>303369.37</v>
      </c>
      <c r="P12" s="107">
        <v>303249.96</v>
      </c>
      <c r="Q12" s="116">
        <v>-288801</v>
      </c>
      <c r="R12" s="110" t="e">
        <f>P12-'Memória de Cálculo'!#REF!-'Memória de Cálculo'!#REF!</f>
        <v>#REF!</v>
      </c>
    </row>
    <row r="13" spans="2:18" ht="18.75" customHeight="1">
      <c r="B13" s="117">
        <v>31901102</v>
      </c>
      <c r="C13" s="118" t="s">
        <v>657</v>
      </c>
      <c r="D13" s="107">
        <v>0</v>
      </c>
      <c r="E13" s="107">
        <v>0</v>
      </c>
      <c r="F13" s="414">
        <v>0</v>
      </c>
      <c r="G13" s="414"/>
      <c r="H13" s="107">
        <v>0</v>
      </c>
      <c r="I13" s="107">
        <v>0</v>
      </c>
      <c r="J13" s="107">
        <v>-379.64</v>
      </c>
      <c r="K13" s="107">
        <v>0</v>
      </c>
      <c r="L13" s="414">
        <v>-379.64</v>
      </c>
      <c r="M13" s="414"/>
      <c r="N13" s="414"/>
      <c r="O13" s="107">
        <v>66888.37</v>
      </c>
      <c r="P13" s="107">
        <v>51773.77</v>
      </c>
      <c r="Q13" s="116">
        <v>-66508.73</v>
      </c>
      <c r="R13" s="110" t="e">
        <f>P13-'Memória de Cálculo'!#REF!-'Memória de Cálculo'!#REF!</f>
        <v>#REF!</v>
      </c>
    </row>
    <row r="14" spans="2:18" ht="18.75" customHeight="1">
      <c r="B14" s="117">
        <v>31901103</v>
      </c>
      <c r="C14" s="118" t="s">
        <v>658</v>
      </c>
      <c r="D14" s="107">
        <v>0</v>
      </c>
      <c r="E14" s="107">
        <v>0</v>
      </c>
      <c r="F14" s="414">
        <v>0</v>
      </c>
      <c r="G14" s="414"/>
      <c r="H14" s="107">
        <v>0</v>
      </c>
      <c r="I14" s="107">
        <v>0</v>
      </c>
      <c r="J14" s="107">
        <v>-71995.55</v>
      </c>
      <c r="K14" s="107">
        <v>0</v>
      </c>
      <c r="L14" s="414">
        <v>-71995.55</v>
      </c>
      <c r="M14" s="414"/>
      <c r="N14" s="414"/>
      <c r="O14" s="107">
        <v>182794.05</v>
      </c>
      <c r="P14" s="107">
        <v>101425.68</v>
      </c>
      <c r="Q14" s="116">
        <v>-110798.5</v>
      </c>
      <c r="R14" s="119" t="e">
        <f>P14-'Memória de Cálculo'!#REF!-'Memória de Cálculo'!#REF!</f>
        <v>#REF!</v>
      </c>
    </row>
    <row r="15" spans="2:18" ht="18.75" customHeight="1">
      <c r="B15" s="117">
        <v>31901106</v>
      </c>
      <c r="C15" s="118" t="s">
        <v>659</v>
      </c>
      <c r="D15" s="107">
        <v>0</v>
      </c>
      <c r="E15" s="107">
        <v>0</v>
      </c>
      <c r="F15" s="414">
        <v>0</v>
      </c>
      <c r="G15" s="414"/>
      <c r="H15" s="107">
        <v>0</v>
      </c>
      <c r="I15" s="107">
        <v>0</v>
      </c>
      <c r="J15" s="107">
        <v>0</v>
      </c>
      <c r="K15" s="107">
        <v>0</v>
      </c>
      <c r="L15" s="414">
        <v>0</v>
      </c>
      <c r="M15" s="414"/>
      <c r="N15" s="414"/>
      <c r="O15" s="107">
        <v>1996</v>
      </c>
      <c r="P15" s="107">
        <v>1996</v>
      </c>
      <c r="Q15" s="116">
        <v>-1996</v>
      </c>
      <c r="R15" s="110" t="e">
        <f>P15-'Memória de Cálculo'!#REF!</f>
        <v>#REF!</v>
      </c>
    </row>
    <row r="16" spans="2:18" ht="18.75" customHeight="1">
      <c r="B16" s="117">
        <v>31901107</v>
      </c>
      <c r="C16" s="118" t="s">
        <v>660</v>
      </c>
      <c r="D16" s="107">
        <v>0</v>
      </c>
      <c r="E16" s="107">
        <v>0</v>
      </c>
      <c r="F16" s="414">
        <v>0</v>
      </c>
      <c r="G16" s="414"/>
      <c r="H16" s="107">
        <v>0</v>
      </c>
      <c r="I16" s="107">
        <v>0</v>
      </c>
      <c r="J16" s="107">
        <v>10439.26</v>
      </c>
      <c r="K16" s="107">
        <v>0</v>
      </c>
      <c r="L16" s="414">
        <v>10439.26</v>
      </c>
      <c r="M16" s="414"/>
      <c r="N16" s="414"/>
      <c r="O16" s="107">
        <v>1280215.62</v>
      </c>
      <c r="P16" s="107">
        <v>1297708.45</v>
      </c>
      <c r="Q16" s="116">
        <v>-1290654.88</v>
      </c>
      <c r="R16" s="110" t="e">
        <f>P16-'Memória de Cálculo'!#REF!-'Memória de Cálculo'!#REF!</f>
        <v>#REF!</v>
      </c>
    </row>
    <row r="17" spans="2:18" ht="18.75" customHeight="1">
      <c r="B17" s="117">
        <v>31901110</v>
      </c>
      <c r="C17" s="118" t="s">
        <v>661</v>
      </c>
      <c r="D17" s="107">
        <v>0</v>
      </c>
      <c r="E17" s="107">
        <v>0</v>
      </c>
      <c r="F17" s="414">
        <v>0</v>
      </c>
      <c r="G17" s="414"/>
      <c r="H17" s="107">
        <v>0</v>
      </c>
      <c r="I17" s="107">
        <v>0</v>
      </c>
      <c r="J17" s="107">
        <v>10089.13</v>
      </c>
      <c r="K17" s="107">
        <v>0</v>
      </c>
      <c r="L17" s="414">
        <v>10089.13</v>
      </c>
      <c r="M17" s="414"/>
      <c r="N17" s="414"/>
      <c r="O17" s="107">
        <v>612223.26</v>
      </c>
      <c r="P17" s="107">
        <v>598457.04</v>
      </c>
      <c r="Q17" s="116">
        <v>-622312.39</v>
      </c>
      <c r="R17" s="110" t="e">
        <f>P17-'Memória de Cálculo'!#REF!-'Memória de Cálculo'!#REF!</f>
        <v>#REF!</v>
      </c>
    </row>
    <row r="18" spans="2:18" ht="18.75" customHeight="1">
      <c r="B18" s="117">
        <v>31901113</v>
      </c>
      <c r="C18" s="118" t="s">
        <v>662</v>
      </c>
      <c r="D18" s="107">
        <v>0</v>
      </c>
      <c r="E18" s="107">
        <v>0</v>
      </c>
      <c r="F18" s="414">
        <v>0</v>
      </c>
      <c r="G18" s="414"/>
      <c r="H18" s="107">
        <v>0</v>
      </c>
      <c r="I18" s="107">
        <v>0</v>
      </c>
      <c r="J18" s="107">
        <v>-19018.24</v>
      </c>
      <c r="K18" s="107">
        <v>0</v>
      </c>
      <c r="L18" s="414">
        <v>-19018.24</v>
      </c>
      <c r="M18" s="414"/>
      <c r="N18" s="414"/>
      <c r="O18" s="107">
        <v>806689.03</v>
      </c>
      <c r="P18" s="107">
        <v>752001.89</v>
      </c>
      <c r="Q18" s="116">
        <v>-787670.79</v>
      </c>
      <c r="R18" s="110" t="e">
        <f>P18-'Memória de Cálculo'!#REF!</f>
        <v>#REF!</v>
      </c>
    </row>
    <row r="19" spans="2:18" ht="18.75" customHeight="1">
      <c r="B19" s="117">
        <v>31901114</v>
      </c>
      <c r="C19" s="118" t="s">
        <v>663</v>
      </c>
      <c r="D19" s="107">
        <v>0</v>
      </c>
      <c r="E19" s="107">
        <v>0</v>
      </c>
      <c r="F19" s="414">
        <v>0</v>
      </c>
      <c r="G19" s="414"/>
      <c r="H19" s="107">
        <v>0</v>
      </c>
      <c r="I19" s="107">
        <v>0</v>
      </c>
      <c r="J19" s="107">
        <v>53571.17</v>
      </c>
      <c r="K19" s="107">
        <v>0</v>
      </c>
      <c r="L19" s="414">
        <v>53571.17</v>
      </c>
      <c r="M19" s="414"/>
      <c r="N19" s="414"/>
      <c r="O19" s="107">
        <v>233767.06</v>
      </c>
      <c r="P19" s="107">
        <v>291436.42</v>
      </c>
      <c r="Q19" s="116">
        <v>-287338.23</v>
      </c>
      <c r="R19" s="110" t="e">
        <f>P19-'Memória de Cálculo'!#REF!-'Memória de Cálculo'!#REF!</f>
        <v>#REF!</v>
      </c>
    </row>
    <row r="20" spans="2:18" ht="18.75" customHeight="1">
      <c r="B20" s="117">
        <v>31901115</v>
      </c>
      <c r="C20" s="118" t="s">
        <v>664</v>
      </c>
      <c r="D20" s="107">
        <v>0</v>
      </c>
      <c r="E20" s="107">
        <v>0</v>
      </c>
      <c r="F20" s="414">
        <v>0</v>
      </c>
      <c r="G20" s="414"/>
      <c r="H20" s="107">
        <v>0</v>
      </c>
      <c r="I20" s="107">
        <v>0</v>
      </c>
      <c r="J20" s="107">
        <v>-43.77</v>
      </c>
      <c r="K20" s="107">
        <v>0</v>
      </c>
      <c r="L20" s="414">
        <v>-43.77</v>
      </c>
      <c r="M20" s="414"/>
      <c r="N20" s="414"/>
      <c r="O20" s="107">
        <v>29427.33</v>
      </c>
      <c r="P20" s="107">
        <v>28490.18</v>
      </c>
      <c r="Q20" s="116">
        <v>-29383.56</v>
      </c>
      <c r="R20" s="110" t="e">
        <f>P20-'Memória de Cálculo'!#REF!-'Memória de Cálculo'!#REF!</f>
        <v>#REF!</v>
      </c>
    </row>
    <row r="21" spans="2:18" ht="18.75" customHeight="1">
      <c r="B21" s="117">
        <v>31901116</v>
      </c>
      <c r="C21" s="118" t="s">
        <v>665</v>
      </c>
      <c r="D21" s="107">
        <v>0</v>
      </c>
      <c r="E21" s="107">
        <v>0</v>
      </c>
      <c r="F21" s="414">
        <v>0</v>
      </c>
      <c r="G21" s="414"/>
      <c r="H21" s="107">
        <v>0</v>
      </c>
      <c r="I21" s="107">
        <v>0</v>
      </c>
      <c r="J21" s="107">
        <v>0</v>
      </c>
      <c r="K21" s="107">
        <v>0</v>
      </c>
      <c r="L21" s="414">
        <v>0</v>
      </c>
      <c r="M21" s="414"/>
      <c r="N21" s="414"/>
      <c r="O21" s="107">
        <v>199.6</v>
      </c>
      <c r="P21" s="107">
        <v>199.6</v>
      </c>
      <c r="Q21" s="116">
        <v>-199.6</v>
      </c>
      <c r="R21" s="110" t="e">
        <f>P21-'Memória de Cálculo'!#REF!</f>
        <v>#REF!</v>
      </c>
    </row>
    <row r="22" spans="2:18" ht="18.75" customHeight="1">
      <c r="B22" s="117">
        <v>31901118</v>
      </c>
      <c r="C22" s="118" t="s">
        <v>666</v>
      </c>
      <c r="D22" s="107">
        <v>0</v>
      </c>
      <c r="E22" s="107">
        <v>0</v>
      </c>
      <c r="F22" s="414">
        <v>0</v>
      </c>
      <c r="G22" s="414"/>
      <c r="H22" s="107">
        <v>0</v>
      </c>
      <c r="I22" s="107">
        <v>0</v>
      </c>
      <c r="J22" s="107">
        <v>176.33</v>
      </c>
      <c r="K22" s="107">
        <v>0</v>
      </c>
      <c r="L22" s="414">
        <v>176.33</v>
      </c>
      <c r="M22" s="414"/>
      <c r="N22" s="414"/>
      <c r="O22" s="107">
        <v>41174.19</v>
      </c>
      <c r="P22" s="107">
        <v>38210.54</v>
      </c>
      <c r="Q22" s="116">
        <v>-41350.52</v>
      </c>
      <c r="R22" s="110" t="e">
        <f>P22-'Memória de Cálculo'!#REF!+'Memória de Cálculo'!#REF!</f>
        <v>#REF!</v>
      </c>
    </row>
    <row r="23" spans="2:18" ht="18.75" customHeight="1">
      <c r="B23" s="117">
        <v>31901119</v>
      </c>
      <c r="C23" s="118" t="s">
        <v>667</v>
      </c>
      <c r="D23" s="107">
        <v>0</v>
      </c>
      <c r="E23" s="107">
        <v>0</v>
      </c>
      <c r="F23" s="414">
        <v>0</v>
      </c>
      <c r="G23" s="414"/>
      <c r="H23" s="107">
        <v>0</v>
      </c>
      <c r="I23" s="107">
        <v>0</v>
      </c>
      <c r="J23" s="107">
        <v>0</v>
      </c>
      <c r="K23" s="107">
        <v>0</v>
      </c>
      <c r="L23" s="414">
        <v>0</v>
      </c>
      <c r="M23" s="414"/>
      <c r="N23" s="414"/>
      <c r="O23" s="107">
        <v>6190.68</v>
      </c>
      <c r="P23" s="107">
        <v>7595.84</v>
      </c>
      <c r="Q23" s="116">
        <v>-6190.68</v>
      </c>
      <c r="R23" s="110" t="e">
        <f>P23-'Memória de Cálculo'!#REF!</f>
        <v>#REF!</v>
      </c>
    </row>
    <row r="24" spans="2:18" ht="18.75" customHeight="1">
      <c r="B24" s="117">
        <v>31901120</v>
      </c>
      <c r="C24" s="118" t="s">
        <v>668</v>
      </c>
      <c r="D24" s="107">
        <v>0</v>
      </c>
      <c r="E24" s="107">
        <v>0</v>
      </c>
      <c r="F24" s="414">
        <v>0</v>
      </c>
      <c r="G24" s="414"/>
      <c r="H24" s="107">
        <v>0</v>
      </c>
      <c r="I24" s="107">
        <v>0</v>
      </c>
      <c r="J24" s="107">
        <v>8746.69</v>
      </c>
      <c r="K24" s="107">
        <v>0</v>
      </c>
      <c r="L24" s="414">
        <v>8746.69</v>
      </c>
      <c r="M24" s="414"/>
      <c r="N24" s="414"/>
      <c r="O24" s="107">
        <v>121655.32</v>
      </c>
      <c r="P24" s="107">
        <v>140637.44</v>
      </c>
      <c r="Q24" s="116">
        <v>-130402.01</v>
      </c>
      <c r="R24" s="110" t="e">
        <f>P24-'Memória de Cálculo'!#REF!-'Memória de Cálculo'!#REF!</f>
        <v>#REF!</v>
      </c>
    </row>
    <row r="25" spans="2:18" ht="18.75" customHeight="1">
      <c r="B25" s="117">
        <v>31901121</v>
      </c>
      <c r="C25" s="118" t="s">
        <v>669</v>
      </c>
      <c r="D25" s="107">
        <v>0</v>
      </c>
      <c r="E25" s="107">
        <v>0</v>
      </c>
      <c r="F25" s="414">
        <v>0</v>
      </c>
      <c r="G25" s="414"/>
      <c r="H25" s="107">
        <v>0</v>
      </c>
      <c r="I25" s="107">
        <v>0</v>
      </c>
      <c r="J25" s="107">
        <v>24.4</v>
      </c>
      <c r="K25" s="107">
        <v>0</v>
      </c>
      <c r="L25" s="414">
        <v>24.4</v>
      </c>
      <c r="M25" s="414"/>
      <c r="N25" s="414"/>
      <c r="O25" s="107">
        <v>223.34</v>
      </c>
      <c r="P25" s="107">
        <v>67.79</v>
      </c>
      <c r="Q25" s="116">
        <v>-247.74</v>
      </c>
      <c r="R25" s="110" t="e">
        <f>P25-'Memória de Cálculo'!#REF!</f>
        <v>#REF!</v>
      </c>
    </row>
    <row r="26" spans="2:18" ht="18.75" customHeight="1">
      <c r="B26" s="117">
        <v>31901140</v>
      </c>
      <c r="C26" s="118" t="s">
        <v>670</v>
      </c>
      <c r="D26" s="107">
        <v>0</v>
      </c>
      <c r="E26" s="107">
        <v>0</v>
      </c>
      <c r="F26" s="414">
        <v>0</v>
      </c>
      <c r="G26" s="414"/>
      <c r="H26" s="107">
        <v>0</v>
      </c>
      <c r="I26" s="107">
        <v>0</v>
      </c>
      <c r="J26" s="107">
        <v>402.77</v>
      </c>
      <c r="K26" s="107">
        <v>0</v>
      </c>
      <c r="L26" s="414">
        <v>402.77</v>
      </c>
      <c r="M26" s="414"/>
      <c r="N26" s="414"/>
      <c r="O26" s="107">
        <v>3507.92</v>
      </c>
      <c r="P26" s="107">
        <v>3260.65</v>
      </c>
      <c r="Q26" s="116">
        <v>-3910.69</v>
      </c>
      <c r="R26" s="110" t="e">
        <f>P26-'Memória de Cálculo'!#REF!-'Memória de Cálculo'!#REF!</f>
        <v>#REF!</v>
      </c>
    </row>
    <row r="27" spans="2:18" ht="18.75" customHeight="1">
      <c r="B27" s="117">
        <v>31901142</v>
      </c>
      <c r="C27" s="118" t="s">
        <v>671</v>
      </c>
      <c r="D27" s="107">
        <v>0</v>
      </c>
      <c r="E27" s="107">
        <v>0</v>
      </c>
      <c r="F27" s="414">
        <v>0</v>
      </c>
      <c r="G27" s="414"/>
      <c r="H27" s="107">
        <v>0</v>
      </c>
      <c r="I27" s="107">
        <v>0</v>
      </c>
      <c r="J27" s="107">
        <v>-3983.88</v>
      </c>
      <c r="K27" s="107">
        <v>0</v>
      </c>
      <c r="L27" s="414">
        <v>-3983.88</v>
      </c>
      <c r="M27" s="414"/>
      <c r="N27" s="414"/>
      <c r="O27" s="107">
        <v>59883.62</v>
      </c>
      <c r="P27" s="107">
        <v>57658.96</v>
      </c>
      <c r="Q27" s="116">
        <v>-55899.74</v>
      </c>
      <c r="R27" s="110" t="e">
        <f>P27-'Memória de Cálculo'!#REF!</f>
        <v>#REF!</v>
      </c>
    </row>
    <row r="28" spans="2:18" ht="18.75" customHeight="1">
      <c r="B28" s="105">
        <v>31901300</v>
      </c>
      <c r="C28" s="106" t="s">
        <v>672</v>
      </c>
      <c r="D28" s="108">
        <v>0</v>
      </c>
      <c r="E28" s="108">
        <v>0</v>
      </c>
      <c r="F28" s="416">
        <v>0</v>
      </c>
      <c r="G28" s="416"/>
      <c r="H28" s="108">
        <v>0</v>
      </c>
      <c r="I28" s="108">
        <v>0</v>
      </c>
      <c r="J28" s="108">
        <v>-4902.69</v>
      </c>
      <c r="K28" s="108">
        <v>0.01</v>
      </c>
      <c r="L28" s="416">
        <v>-4902.68</v>
      </c>
      <c r="M28" s="416"/>
      <c r="N28" s="416"/>
      <c r="O28" s="108">
        <v>164132.45</v>
      </c>
      <c r="P28" s="108">
        <v>140186.87</v>
      </c>
      <c r="Q28" s="109">
        <v>-159229.77</v>
      </c>
      <c r="R28" s="120">
        <f>P28-P29-P30-P31-P32</f>
        <v>0</v>
      </c>
    </row>
    <row r="29" spans="2:18" ht="18.75" customHeight="1">
      <c r="B29" s="121">
        <v>31901301</v>
      </c>
      <c r="C29" s="122" t="s">
        <v>673</v>
      </c>
      <c r="D29" s="123">
        <v>0</v>
      </c>
      <c r="E29" s="123">
        <v>0</v>
      </c>
      <c r="F29" s="417">
        <v>0</v>
      </c>
      <c r="G29" s="417"/>
      <c r="H29" s="123">
        <v>0</v>
      </c>
      <c r="I29" s="123">
        <v>0</v>
      </c>
      <c r="J29" s="123">
        <v>-1084.81</v>
      </c>
      <c r="K29" s="123">
        <v>0.01</v>
      </c>
      <c r="L29" s="417">
        <v>-1084.8</v>
      </c>
      <c r="M29" s="417"/>
      <c r="N29" s="417"/>
      <c r="O29" s="123">
        <v>6572.54</v>
      </c>
      <c r="P29" s="123">
        <v>1386.66</v>
      </c>
      <c r="Q29" s="124">
        <v>-5487.74</v>
      </c>
      <c r="R29" s="125" t="e">
        <f>P29-'Memória de Cálculo'!#REF!</f>
        <v>#REF!</v>
      </c>
    </row>
    <row r="30" spans="2:19" ht="18.75" customHeight="1">
      <c r="B30" s="121">
        <v>31901303</v>
      </c>
      <c r="C30" s="122" t="s">
        <v>674</v>
      </c>
      <c r="D30" s="123">
        <v>0</v>
      </c>
      <c r="E30" s="123">
        <v>0</v>
      </c>
      <c r="F30" s="417">
        <v>0</v>
      </c>
      <c r="G30" s="417"/>
      <c r="H30" s="123">
        <v>0</v>
      </c>
      <c r="I30" s="123">
        <v>0</v>
      </c>
      <c r="J30" s="123">
        <v>-1658.27</v>
      </c>
      <c r="K30" s="123">
        <v>0</v>
      </c>
      <c r="L30" s="417">
        <v>-1658.27</v>
      </c>
      <c r="M30" s="417"/>
      <c r="N30" s="417"/>
      <c r="O30" s="123">
        <v>105629.94</v>
      </c>
      <c r="P30" s="123">
        <v>89444.8</v>
      </c>
      <c r="Q30" s="126">
        <v>-103971.67</v>
      </c>
      <c r="R30" s="127" t="e">
        <f>P30-'Memória de Cálculo'!#REF!-'Memória de Cálculo'!#REF!</f>
        <v>#REF!</v>
      </c>
      <c r="S30" s="128"/>
    </row>
    <row r="31" spans="2:18" ht="18.75" customHeight="1">
      <c r="B31" s="121">
        <v>31901318</v>
      </c>
      <c r="C31" s="122" t="s">
        <v>675</v>
      </c>
      <c r="D31" s="123">
        <v>0</v>
      </c>
      <c r="E31" s="123">
        <v>0</v>
      </c>
      <c r="F31" s="417">
        <v>0</v>
      </c>
      <c r="G31" s="417"/>
      <c r="H31" s="123">
        <v>0</v>
      </c>
      <c r="I31" s="123">
        <v>0</v>
      </c>
      <c r="J31" s="123">
        <v>-3300.93</v>
      </c>
      <c r="K31" s="123">
        <v>0</v>
      </c>
      <c r="L31" s="417">
        <v>-3300.93</v>
      </c>
      <c r="M31" s="417"/>
      <c r="N31" s="417"/>
      <c r="O31" s="123">
        <v>46665</v>
      </c>
      <c r="P31" s="123">
        <v>5419.88</v>
      </c>
      <c r="Q31" s="124">
        <v>-43364.07</v>
      </c>
      <c r="R31" s="129" t="e">
        <f>P31-'Memória de Cálculo'!#REF!-'Memória de Cálculo'!#REF!</f>
        <v>#REF!</v>
      </c>
    </row>
    <row r="32" spans="2:18" ht="18.75" customHeight="1">
      <c r="B32" s="121">
        <v>31901320</v>
      </c>
      <c r="C32" s="122" t="s">
        <v>676</v>
      </c>
      <c r="D32" s="123">
        <v>0</v>
      </c>
      <c r="E32" s="123">
        <v>0</v>
      </c>
      <c r="F32" s="417">
        <v>0</v>
      </c>
      <c r="G32" s="417"/>
      <c r="H32" s="123">
        <v>0</v>
      </c>
      <c r="I32" s="123">
        <v>0</v>
      </c>
      <c r="J32" s="123">
        <v>-13603.94</v>
      </c>
      <c r="K32" s="123">
        <v>0</v>
      </c>
      <c r="L32" s="417">
        <v>-13603.94</v>
      </c>
      <c r="M32" s="417"/>
      <c r="N32" s="417"/>
      <c r="O32" s="123">
        <v>410803.25</v>
      </c>
      <c r="P32" s="123">
        <v>43935.53</v>
      </c>
      <c r="Q32" s="124">
        <v>-397199.31</v>
      </c>
      <c r="R32" s="129" t="e">
        <f>P32-'Memória de Cálculo'!#REF!</f>
        <v>#REF!</v>
      </c>
    </row>
    <row r="33" spans="2:18" ht="18.75" customHeight="1">
      <c r="B33" s="105">
        <v>31901600</v>
      </c>
      <c r="C33" s="106" t="s">
        <v>677</v>
      </c>
      <c r="D33" s="108">
        <v>0</v>
      </c>
      <c r="E33" s="108">
        <v>0</v>
      </c>
      <c r="F33" s="416">
        <v>0</v>
      </c>
      <c r="G33" s="416"/>
      <c r="H33" s="108">
        <v>0</v>
      </c>
      <c r="I33" s="108">
        <v>0</v>
      </c>
      <c r="J33" s="108">
        <v>15746.67</v>
      </c>
      <c r="K33" s="108">
        <v>0</v>
      </c>
      <c r="L33" s="416">
        <v>15746.67</v>
      </c>
      <c r="M33" s="416"/>
      <c r="N33" s="416"/>
      <c r="O33" s="108">
        <v>141833.33</v>
      </c>
      <c r="P33" s="108">
        <v>332079.22</v>
      </c>
      <c r="Q33" s="109">
        <v>-157580</v>
      </c>
      <c r="R33" s="120">
        <f>P33-P34-P35</f>
        <v>0</v>
      </c>
    </row>
    <row r="34" spans="2:18" ht="18.75" customHeight="1">
      <c r="B34" s="121">
        <v>31901606</v>
      </c>
      <c r="C34" s="122" t="s">
        <v>678</v>
      </c>
      <c r="D34" s="123">
        <v>0</v>
      </c>
      <c r="E34" s="123">
        <v>0</v>
      </c>
      <c r="F34" s="417">
        <v>0</v>
      </c>
      <c r="G34" s="417"/>
      <c r="H34" s="123">
        <v>0</v>
      </c>
      <c r="I34" s="123">
        <v>0</v>
      </c>
      <c r="J34" s="123">
        <v>-29350.61</v>
      </c>
      <c r="K34" s="123">
        <v>0</v>
      </c>
      <c r="L34" s="417">
        <v>-29350.61</v>
      </c>
      <c r="M34" s="417"/>
      <c r="N34" s="417"/>
      <c r="O34" s="123">
        <v>268969.92</v>
      </c>
      <c r="P34" s="123">
        <v>153760</v>
      </c>
      <c r="Q34" s="124">
        <v>-239619.31</v>
      </c>
      <c r="R34" s="129" t="e">
        <f>P34-'Memória de Cálculo'!#REF!-'Memória de Cálculo'!#REF!</f>
        <v>#REF!</v>
      </c>
    </row>
    <row r="35" spans="2:18" ht="18.75" customHeight="1">
      <c r="B35" s="121">
        <v>31901610</v>
      </c>
      <c r="C35" s="122" t="s">
        <v>679</v>
      </c>
      <c r="D35" s="123">
        <v>0</v>
      </c>
      <c r="E35" s="123">
        <v>0</v>
      </c>
      <c r="F35" s="123">
        <v>0</v>
      </c>
      <c r="G35" s="123"/>
      <c r="H35" s="123">
        <v>0</v>
      </c>
      <c r="I35" s="123">
        <v>0</v>
      </c>
      <c r="J35" s="123">
        <v>-28604.5</v>
      </c>
      <c r="K35" s="123">
        <v>0</v>
      </c>
      <c r="L35" s="123">
        <v>-28604.5</v>
      </c>
      <c r="M35" s="123"/>
      <c r="N35" s="123"/>
      <c r="O35" s="123">
        <v>28604.5</v>
      </c>
      <c r="P35" s="123">
        <v>178319.22</v>
      </c>
      <c r="Q35" s="124">
        <v>0</v>
      </c>
      <c r="R35" s="129" t="e">
        <f>P35-'Memória de Cálculo'!#REF!-'Memória de Cálculo'!#REF!</f>
        <v>#REF!</v>
      </c>
    </row>
    <row r="36" spans="2:18" ht="18.75" customHeight="1">
      <c r="B36" s="121">
        <v>31901611</v>
      </c>
      <c r="C36" s="122" t="s">
        <v>936</v>
      </c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>
        <v>0</v>
      </c>
      <c r="Q36" s="124"/>
      <c r="R36" s="129" t="e">
        <f>P36+'Memória de Cálculo'!#REF!-'Memória de Cálculo'!#REF!</f>
        <v>#REF!</v>
      </c>
    </row>
    <row r="37" spans="2:18" ht="18.75" customHeight="1">
      <c r="B37" s="117">
        <v>31909400</v>
      </c>
      <c r="C37" s="118" t="s">
        <v>680</v>
      </c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>
        <v>295768.02</v>
      </c>
      <c r="Q37" s="116"/>
      <c r="R37" s="130"/>
    </row>
    <row r="38" spans="2:18" ht="18.75" customHeight="1">
      <c r="B38" s="105">
        <v>31909402</v>
      </c>
      <c r="C38" s="106" t="s">
        <v>681</v>
      </c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>
        <v>295768.02</v>
      </c>
      <c r="Q38" s="109"/>
      <c r="R38" s="110" t="e">
        <f>P38-'Memória de Cálculo'!#REF!</f>
        <v>#REF!</v>
      </c>
    </row>
    <row r="39" spans="2:18" ht="18.75" customHeight="1">
      <c r="B39" s="131">
        <v>31910000</v>
      </c>
      <c r="C39" s="132" t="s">
        <v>682</v>
      </c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>
        <v>582872.84</v>
      </c>
      <c r="Q39" s="134"/>
      <c r="R39" s="135"/>
    </row>
    <row r="40" spans="2:18" ht="18.75" customHeight="1">
      <c r="B40" s="131">
        <v>31911300</v>
      </c>
      <c r="C40" s="132" t="s">
        <v>672</v>
      </c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>
        <v>582872.84</v>
      </c>
      <c r="Q40" s="134"/>
      <c r="R40" s="135"/>
    </row>
    <row r="41" spans="2:18" ht="18.75" customHeight="1">
      <c r="B41" s="136">
        <v>31911315</v>
      </c>
      <c r="C41" s="137" t="s">
        <v>683</v>
      </c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>
        <v>582872.84</v>
      </c>
      <c r="Q41" s="139"/>
      <c r="R41" s="110" t="e">
        <f>P41-'Memória de Cálculo'!#REF!-'Memória de Cálculo'!#REF!</f>
        <v>#REF!</v>
      </c>
    </row>
    <row r="42" spans="2:17" ht="9.75" customHeight="1" hidden="1">
      <c r="B42" s="140" t="s">
        <v>684</v>
      </c>
      <c r="C42" s="141" t="s">
        <v>685</v>
      </c>
      <c r="D42" s="142">
        <v>13050000</v>
      </c>
      <c r="E42" s="142">
        <v>0</v>
      </c>
      <c r="F42" s="418">
        <v>0</v>
      </c>
      <c r="G42" s="418"/>
      <c r="H42" s="142">
        <v>0</v>
      </c>
      <c r="I42" s="142">
        <v>13050000</v>
      </c>
      <c r="J42" s="142">
        <v>99284.42</v>
      </c>
      <c r="K42" s="142">
        <v>-69935.69</v>
      </c>
      <c r="L42" s="418">
        <v>29348.73</v>
      </c>
      <c r="M42" s="418"/>
      <c r="N42" s="418"/>
      <c r="O42" s="142">
        <v>210287.68</v>
      </c>
      <c r="P42" s="142">
        <v>239636.41</v>
      </c>
      <c r="Q42" s="142">
        <v>12810363.59</v>
      </c>
    </row>
    <row r="43" spans="2:17" ht="9.75" customHeight="1" hidden="1">
      <c r="B43" s="143" t="s">
        <v>686</v>
      </c>
      <c r="C43" s="144" t="s">
        <v>654</v>
      </c>
      <c r="D43" s="145">
        <v>0</v>
      </c>
      <c r="E43" s="145">
        <v>0</v>
      </c>
      <c r="F43" s="419">
        <v>0</v>
      </c>
      <c r="G43" s="419"/>
      <c r="H43" s="145">
        <v>0</v>
      </c>
      <c r="I43" s="145">
        <v>0</v>
      </c>
      <c r="J43" s="145">
        <v>99276.42</v>
      </c>
      <c r="K43" s="145">
        <v>-69935.69</v>
      </c>
      <c r="L43" s="419">
        <v>29340.73</v>
      </c>
      <c r="M43" s="419"/>
      <c r="N43" s="419"/>
      <c r="O43" s="145">
        <v>210110.68</v>
      </c>
      <c r="P43" s="145">
        <v>239451.41</v>
      </c>
      <c r="Q43" s="145">
        <v>-239451.41</v>
      </c>
    </row>
    <row r="44" spans="2:17" ht="9.75" customHeight="1" hidden="1">
      <c r="B44" s="143" t="s">
        <v>687</v>
      </c>
      <c r="C44" s="144" t="s">
        <v>688</v>
      </c>
      <c r="D44" s="145">
        <v>0</v>
      </c>
      <c r="E44" s="145">
        <v>0</v>
      </c>
      <c r="F44" s="419">
        <v>0</v>
      </c>
      <c r="G44" s="419"/>
      <c r="H44" s="145">
        <v>0</v>
      </c>
      <c r="I44" s="145">
        <v>0</v>
      </c>
      <c r="J44" s="145">
        <v>0</v>
      </c>
      <c r="K44" s="145">
        <v>-13050</v>
      </c>
      <c r="L44" s="419">
        <v>-13050</v>
      </c>
      <c r="M44" s="419"/>
      <c r="N44" s="419"/>
      <c r="O44" s="145">
        <v>13050</v>
      </c>
      <c r="P44" s="145">
        <v>0</v>
      </c>
      <c r="Q44" s="145">
        <v>0</v>
      </c>
    </row>
    <row r="45" spans="2:17" ht="9.75" customHeight="1" hidden="1">
      <c r="B45" s="143" t="s">
        <v>689</v>
      </c>
      <c r="C45" s="144" t="s">
        <v>690</v>
      </c>
      <c r="D45" s="145">
        <v>0</v>
      </c>
      <c r="E45" s="145">
        <v>0</v>
      </c>
      <c r="F45" s="419">
        <v>0</v>
      </c>
      <c r="G45" s="419"/>
      <c r="H45" s="145">
        <v>0</v>
      </c>
      <c r="I45" s="145">
        <v>0</v>
      </c>
      <c r="J45" s="145">
        <v>0</v>
      </c>
      <c r="K45" s="145">
        <v>-13050</v>
      </c>
      <c r="L45" s="419">
        <v>-13050</v>
      </c>
      <c r="M45" s="419"/>
      <c r="N45" s="419"/>
      <c r="O45" s="145">
        <v>13050</v>
      </c>
      <c r="P45" s="145">
        <v>0</v>
      </c>
      <c r="Q45" s="145">
        <v>0</v>
      </c>
    </row>
    <row r="46" spans="2:17" ht="9.75" customHeight="1" hidden="1">
      <c r="B46" s="143" t="s">
        <v>691</v>
      </c>
      <c r="C46" s="144" t="s">
        <v>692</v>
      </c>
      <c r="D46" s="145">
        <v>0</v>
      </c>
      <c r="E46" s="145">
        <v>0</v>
      </c>
      <c r="F46" s="419">
        <v>0</v>
      </c>
      <c r="G46" s="419"/>
      <c r="H46" s="145">
        <v>0</v>
      </c>
      <c r="I46" s="145">
        <v>0</v>
      </c>
      <c r="J46" s="145">
        <v>-1239.98</v>
      </c>
      <c r="K46" s="145">
        <v>-14603.51</v>
      </c>
      <c r="L46" s="419">
        <v>-15843.49</v>
      </c>
      <c r="M46" s="419"/>
      <c r="N46" s="419"/>
      <c r="O46" s="145">
        <v>14343.49</v>
      </c>
      <c r="P46" s="145">
        <v>-1500</v>
      </c>
      <c r="Q46" s="145">
        <v>1500</v>
      </c>
    </row>
    <row r="47" spans="2:17" ht="9.75" customHeight="1" hidden="1">
      <c r="B47" s="143" t="s">
        <v>693</v>
      </c>
      <c r="C47" s="143" t="s">
        <v>694</v>
      </c>
      <c r="D47" s="145">
        <v>0</v>
      </c>
      <c r="E47" s="145">
        <v>0</v>
      </c>
      <c r="F47" s="419">
        <v>0</v>
      </c>
      <c r="G47" s="419"/>
      <c r="H47" s="145">
        <v>0</v>
      </c>
      <c r="I47" s="145">
        <v>0</v>
      </c>
      <c r="J47" s="145">
        <v>0</v>
      </c>
      <c r="K47" s="145">
        <v>-1688.78</v>
      </c>
      <c r="L47" s="419">
        <v>-1688.78</v>
      </c>
      <c r="M47" s="419"/>
      <c r="N47" s="419"/>
      <c r="O47" s="145">
        <v>1688.78</v>
      </c>
      <c r="P47" s="145">
        <v>0</v>
      </c>
      <c r="Q47" s="145">
        <v>0</v>
      </c>
    </row>
    <row r="48" spans="2:17" ht="9.75" customHeight="1" hidden="1">
      <c r="B48" s="143" t="s">
        <v>695</v>
      </c>
      <c r="C48" s="143" t="s">
        <v>696</v>
      </c>
      <c r="D48" s="145">
        <v>0</v>
      </c>
      <c r="E48" s="145">
        <v>0</v>
      </c>
      <c r="F48" s="419">
        <v>0</v>
      </c>
      <c r="G48" s="419"/>
      <c r="H48" s="145">
        <v>0</v>
      </c>
      <c r="I48" s="145">
        <v>0</v>
      </c>
      <c r="J48" s="145">
        <v>0</v>
      </c>
      <c r="K48" s="145">
        <v>-390.71</v>
      </c>
      <c r="L48" s="419">
        <v>-390.71</v>
      </c>
      <c r="M48" s="419"/>
      <c r="N48" s="419"/>
      <c r="O48" s="145">
        <v>390.71</v>
      </c>
      <c r="P48" s="145">
        <v>0</v>
      </c>
      <c r="Q48" s="145">
        <v>0</v>
      </c>
    </row>
    <row r="49" spans="2:17" ht="9.75" customHeight="1" hidden="1">
      <c r="B49" s="143" t="s">
        <v>697</v>
      </c>
      <c r="C49" s="143" t="s">
        <v>698</v>
      </c>
      <c r="D49" s="145">
        <v>0</v>
      </c>
      <c r="E49" s="145">
        <v>0</v>
      </c>
      <c r="F49" s="419">
        <v>0</v>
      </c>
      <c r="G49" s="419"/>
      <c r="H49" s="145">
        <v>0</v>
      </c>
      <c r="I49" s="145">
        <v>0</v>
      </c>
      <c r="J49" s="145">
        <v>0</v>
      </c>
      <c r="K49" s="145">
        <v>-4542.28</v>
      </c>
      <c r="L49" s="419">
        <v>-4542.28</v>
      </c>
      <c r="M49" s="419"/>
      <c r="N49" s="419"/>
      <c r="O49" s="145">
        <v>4542.28</v>
      </c>
      <c r="P49" s="145">
        <v>0</v>
      </c>
      <c r="Q49" s="145">
        <v>0</v>
      </c>
    </row>
    <row r="50" spans="2:17" ht="9.75" customHeight="1" hidden="1">
      <c r="B50" s="143" t="s">
        <v>699</v>
      </c>
      <c r="C50" s="143" t="s">
        <v>700</v>
      </c>
      <c r="D50" s="145">
        <v>0</v>
      </c>
      <c r="E50" s="145">
        <v>0</v>
      </c>
      <c r="F50" s="419">
        <v>0</v>
      </c>
      <c r="G50" s="419"/>
      <c r="H50" s="145">
        <v>0</v>
      </c>
      <c r="I50" s="145">
        <v>0</v>
      </c>
      <c r="J50" s="145">
        <v>184.69</v>
      </c>
      <c r="K50" s="145">
        <v>-4435.5</v>
      </c>
      <c r="L50" s="419">
        <v>-4250.81</v>
      </c>
      <c r="M50" s="419"/>
      <c r="N50" s="419"/>
      <c r="O50" s="145">
        <v>1250.81</v>
      </c>
      <c r="P50" s="145">
        <v>-3000</v>
      </c>
      <c r="Q50" s="145">
        <v>3000</v>
      </c>
    </row>
    <row r="51" spans="2:17" ht="9.75" customHeight="1" hidden="1">
      <c r="B51" s="143" t="s">
        <v>701</v>
      </c>
      <c r="C51" s="143" t="s">
        <v>702</v>
      </c>
      <c r="D51" s="145">
        <v>0</v>
      </c>
      <c r="E51" s="145">
        <v>0</v>
      </c>
      <c r="F51" s="419">
        <v>0</v>
      </c>
      <c r="G51" s="419"/>
      <c r="H51" s="145">
        <v>0</v>
      </c>
      <c r="I51" s="145">
        <v>0</v>
      </c>
      <c r="J51" s="145">
        <v>0</v>
      </c>
      <c r="K51" s="145">
        <v>1220.25</v>
      </c>
      <c r="L51" s="419">
        <v>1220.25</v>
      </c>
      <c r="M51" s="419"/>
      <c r="N51" s="419"/>
      <c r="O51" s="145">
        <v>279.75</v>
      </c>
      <c r="P51" s="145">
        <v>1500</v>
      </c>
      <c r="Q51" s="145">
        <v>-1500</v>
      </c>
    </row>
    <row r="52" spans="2:17" ht="9.75" customHeight="1" hidden="1">
      <c r="B52" s="143" t="s">
        <v>703</v>
      </c>
      <c r="C52" s="143" t="s">
        <v>704</v>
      </c>
      <c r="D52" s="145">
        <v>0</v>
      </c>
      <c r="E52" s="145">
        <v>0</v>
      </c>
      <c r="F52" s="419">
        <v>0</v>
      </c>
      <c r="G52" s="419"/>
      <c r="H52" s="145">
        <v>0</v>
      </c>
      <c r="I52" s="145">
        <v>0</v>
      </c>
      <c r="J52" s="145">
        <v>0</v>
      </c>
      <c r="K52" s="145">
        <v>-2230</v>
      </c>
      <c r="L52" s="419">
        <v>-2230</v>
      </c>
      <c r="M52" s="419"/>
      <c r="N52" s="419"/>
      <c r="O52" s="145">
        <v>2230</v>
      </c>
      <c r="P52" s="145">
        <v>0</v>
      </c>
      <c r="Q52" s="145">
        <v>0</v>
      </c>
    </row>
    <row r="53" spans="2:17" ht="9.75" customHeight="1" hidden="1">
      <c r="B53" s="143" t="s">
        <v>705</v>
      </c>
      <c r="C53" s="143" t="s">
        <v>706</v>
      </c>
      <c r="D53" s="145">
        <v>0</v>
      </c>
      <c r="E53" s="145">
        <v>0</v>
      </c>
      <c r="F53" s="419">
        <v>0</v>
      </c>
      <c r="G53" s="419"/>
      <c r="H53" s="145">
        <v>0</v>
      </c>
      <c r="I53" s="145">
        <v>0</v>
      </c>
      <c r="J53" s="145">
        <v>-180</v>
      </c>
      <c r="K53" s="145">
        <v>-1070</v>
      </c>
      <c r="L53" s="419">
        <v>-1250</v>
      </c>
      <c r="M53" s="419"/>
      <c r="N53" s="419"/>
      <c r="O53" s="145">
        <v>1250</v>
      </c>
      <c r="P53" s="145">
        <v>0</v>
      </c>
      <c r="Q53" s="145">
        <v>0</v>
      </c>
    </row>
    <row r="54" spans="2:17" ht="9.75" customHeight="1" hidden="1">
      <c r="B54" s="143" t="s">
        <v>707</v>
      </c>
      <c r="C54" s="143" t="s">
        <v>708</v>
      </c>
      <c r="D54" s="145">
        <v>0</v>
      </c>
      <c r="E54" s="145">
        <v>0</v>
      </c>
      <c r="F54" s="419">
        <v>0</v>
      </c>
      <c r="G54" s="419"/>
      <c r="H54" s="145">
        <v>0</v>
      </c>
      <c r="I54" s="145">
        <v>0</v>
      </c>
      <c r="J54" s="145">
        <v>-592</v>
      </c>
      <c r="K54" s="145">
        <v>-788.66</v>
      </c>
      <c r="L54" s="419">
        <v>-1380.66</v>
      </c>
      <c r="M54" s="419"/>
      <c r="N54" s="419"/>
      <c r="O54" s="145">
        <v>1380.66</v>
      </c>
      <c r="P54" s="145">
        <v>0</v>
      </c>
      <c r="Q54" s="145">
        <v>0</v>
      </c>
    </row>
    <row r="55" spans="2:17" ht="9.75" customHeight="1" hidden="1">
      <c r="B55" s="143" t="s">
        <v>709</v>
      </c>
      <c r="C55" s="143" t="s">
        <v>710</v>
      </c>
      <c r="D55" s="145">
        <v>0</v>
      </c>
      <c r="E55" s="145">
        <v>0</v>
      </c>
      <c r="F55" s="419">
        <v>0</v>
      </c>
      <c r="G55" s="419"/>
      <c r="H55" s="145">
        <v>0</v>
      </c>
      <c r="I55" s="145">
        <v>0</v>
      </c>
      <c r="J55" s="145">
        <v>-738</v>
      </c>
      <c r="K55" s="145">
        <v>0</v>
      </c>
      <c r="L55" s="419">
        <v>-738</v>
      </c>
      <c r="M55" s="419"/>
      <c r="N55" s="419"/>
      <c r="O55" s="145">
        <v>738</v>
      </c>
      <c r="P55" s="145">
        <v>0</v>
      </c>
      <c r="Q55" s="145">
        <v>0</v>
      </c>
    </row>
    <row r="56" spans="2:17" ht="9.75" customHeight="1" hidden="1">
      <c r="B56" s="143" t="s">
        <v>711</v>
      </c>
      <c r="C56" s="143" t="s">
        <v>712</v>
      </c>
      <c r="D56" s="145">
        <v>0</v>
      </c>
      <c r="E56" s="145">
        <v>0</v>
      </c>
      <c r="F56" s="419">
        <v>0</v>
      </c>
      <c r="G56" s="419"/>
      <c r="H56" s="145">
        <v>0</v>
      </c>
      <c r="I56" s="145">
        <v>0</v>
      </c>
      <c r="J56" s="145">
        <v>85.33</v>
      </c>
      <c r="K56" s="145">
        <v>-677.83</v>
      </c>
      <c r="L56" s="419">
        <v>-592.5</v>
      </c>
      <c r="M56" s="419"/>
      <c r="N56" s="419"/>
      <c r="O56" s="145">
        <v>592.5</v>
      </c>
      <c r="P56" s="145">
        <v>0</v>
      </c>
      <c r="Q56" s="145">
        <v>0</v>
      </c>
    </row>
    <row r="57" spans="2:17" ht="9.75" customHeight="1" hidden="1">
      <c r="B57" s="143" t="s">
        <v>713</v>
      </c>
      <c r="C57" s="143" t="s">
        <v>714</v>
      </c>
      <c r="D57" s="145">
        <v>0</v>
      </c>
      <c r="E57" s="145">
        <v>0</v>
      </c>
      <c r="F57" s="419">
        <v>0</v>
      </c>
      <c r="G57" s="419"/>
      <c r="H57" s="145">
        <v>0</v>
      </c>
      <c r="I57" s="145">
        <v>0</v>
      </c>
      <c r="J57" s="145">
        <v>0</v>
      </c>
      <c r="K57" s="145">
        <v>75365.01</v>
      </c>
      <c r="L57" s="419">
        <v>75365.01</v>
      </c>
      <c r="M57" s="419"/>
      <c r="N57" s="419"/>
      <c r="O57" s="145">
        <v>24118.18</v>
      </c>
      <c r="P57" s="145">
        <v>99483.19</v>
      </c>
      <c r="Q57" s="145">
        <v>-99483.19</v>
      </c>
    </row>
    <row r="58" spans="2:17" ht="9.75" customHeight="1" hidden="1">
      <c r="B58" s="143" t="s">
        <v>715</v>
      </c>
      <c r="C58" s="143" t="s">
        <v>716</v>
      </c>
      <c r="D58" s="145">
        <v>0</v>
      </c>
      <c r="E58" s="145">
        <v>0</v>
      </c>
      <c r="F58" s="419">
        <v>0</v>
      </c>
      <c r="G58" s="419"/>
      <c r="H58" s="145">
        <v>0</v>
      </c>
      <c r="I58" s="145">
        <v>0</v>
      </c>
      <c r="J58" s="145">
        <v>0</v>
      </c>
      <c r="K58" s="145">
        <v>50596.11</v>
      </c>
      <c r="L58" s="419">
        <v>50596.11</v>
      </c>
      <c r="M58" s="419"/>
      <c r="N58" s="419"/>
      <c r="O58" s="145">
        <v>7493.89</v>
      </c>
      <c r="P58" s="145">
        <v>58090</v>
      </c>
      <c r="Q58" s="145">
        <v>-58090</v>
      </c>
    </row>
    <row r="59" spans="2:17" ht="9.75" customHeight="1" hidden="1">
      <c r="B59" s="143" t="s">
        <v>717</v>
      </c>
      <c r="C59" s="143" t="s">
        <v>718</v>
      </c>
      <c r="D59" s="145">
        <v>0</v>
      </c>
      <c r="E59" s="145">
        <v>0</v>
      </c>
      <c r="F59" s="419">
        <v>0</v>
      </c>
      <c r="G59" s="419"/>
      <c r="H59" s="145">
        <v>0</v>
      </c>
      <c r="I59" s="145">
        <v>0</v>
      </c>
      <c r="J59" s="145">
        <v>0</v>
      </c>
      <c r="K59" s="145">
        <v>5086.94</v>
      </c>
      <c r="L59" s="419">
        <v>5086.94</v>
      </c>
      <c r="M59" s="419"/>
      <c r="N59" s="419"/>
      <c r="O59" s="145">
        <v>0</v>
      </c>
      <c r="P59" s="145">
        <v>5086.94</v>
      </c>
      <c r="Q59" s="145">
        <v>-5086.94</v>
      </c>
    </row>
    <row r="60" spans="2:17" ht="9.75" customHeight="1" hidden="1">
      <c r="B60" s="143" t="s">
        <v>719</v>
      </c>
      <c r="C60" s="143" t="s">
        <v>720</v>
      </c>
      <c r="D60" s="145">
        <v>0</v>
      </c>
      <c r="E60" s="145">
        <v>0</v>
      </c>
      <c r="F60" s="419">
        <v>0</v>
      </c>
      <c r="G60" s="419"/>
      <c r="H60" s="145">
        <v>0</v>
      </c>
      <c r="I60" s="145">
        <v>0</v>
      </c>
      <c r="J60" s="145">
        <v>0</v>
      </c>
      <c r="K60" s="145">
        <v>-12977.78</v>
      </c>
      <c r="L60" s="419">
        <v>-12977.78</v>
      </c>
      <c r="M60" s="419"/>
      <c r="N60" s="419"/>
      <c r="O60" s="145">
        <v>12977.78</v>
      </c>
      <c r="P60" s="145">
        <v>0</v>
      </c>
      <c r="Q60" s="145">
        <v>0</v>
      </c>
    </row>
    <row r="61" spans="2:17" ht="9.75" customHeight="1" hidden="1">
      <c r="B61" s="143" t="s">
        <v>721</v>
      </c>
      <c r="C61" s="143" t="s">
        <v>722</v>
      </c>
      <c r="D61" s="145">
        <v>0</v>
      </c>
      <c r="E61" s="145">
        <v>0</v>
      </c>
      <c r="F61" s="419">
        <v>0</v>
      </c>
      <c r="G61" s="419"/>
      <c r="H61" s="145">
        <v>0</v>
      </c>
      <c r="I61" s="145">
        <v>0</v>
      </c>
      <c r="J61" s="145">
        <v>0</v>
      </c>
      <c r="K61" s="145">
        <v>32659.74</v>
      </c>
      <c r="L61" s="419">
        <v>32659.74</v>
      </c>
      <c r="M61" s="419"/>
      <c r="N61" s="419"/>
      <c r="O61" s="145">
        <v>3646.51</v>
      </c>
      <c r="P61" s="145">
        <v>36306.25</v>
      </c>
      <c r="Q61" s="145">
        <v>-36306.25</v>
      </c>
    </row>
    <row r="62" spans="2:17" ht="9.75" customHeight="1" hidden="1">
      <c r="B62" s="143" t="s">
        <v>723</v>
      </c>
      <c r="C62" s="143" t="s">
        <v>724</v>
      </c>
      <c r="D62" s="145">
        <v>0</v>
      </c>
      <c r="E62" s="145">
        <v>0</v>
      </c>
      <c r="F62" s="419">
        <v>0</v>
      </c>
      <c r="G62" s="419"/>
      <c r="H62" s="145">
        <v>0</v>
      </c>
      <c r="I62" s="145">
        <v>0</v>
      </c>
      <c r="J62" s="145">
        <v>-501</v>
      </c>
      <c r="K62" s="145">
        <v>9134.05</v>
      </c>
      <c r="L62" s="419">
        <v>8633.05</v>
      </c>
      <c r="M62" s="419"/>
      <c r="N62" s="419"/>
      <c r="O62" s="145">
        <v>6816.29</v>
      </c>
      <c r="P62" s="145">
        <v>15449.34</v>
      </c>
      <c r="Q62" s="145">
        <v>-15449.34</v>
      </c>
    </row>
    <row r="63" spans="2:17" ht="9.75" customHeight="1" hidden="1">
      <c r="B63" s="143" t="s">
        <v>725</v>
      </c>
      <c r="C63" s="143" t="s">
        <v>726</v>
      </c>
      <c r="D63" s="145">
        <v>0</v>
      </c>
      <c r="E63" s="145">
        <v>0</v>
      </c>
      <c r="F63" s="419">
        <v>0</v>
      </c>
      <c r="G63" s="419"/>
      <c r="H63" s="145">
        <v>0</v>
      </c>
      <c r="I63" s="145">
        <v>0</v>
      </c>
      <c r="J63" s="145">
        <v>0</v>
      </c>
      <c r="K63" s="145">
        <v>9134.05</v>
      </c>
      <c r="L63" s="419">
        <v>9134.05</v>
      </c>
      <c r="M63" s="419"/>
      <c r="N63" s="419"/>
      <c r="O63" s="145">
        <v>6315.29</v>
      </c>
      <c r="P63" s="145">
        <v>15449.34</v>
      </c>
      <c r="Q63" s="145">
        <v>-15449.34</v>
      </c>
    </row>
    <row r="64" spans="2:17" ht="9.75" customHeight="1" hidden="1">
      <c r="B64" s="143" t="s">
        <v>727</v>
      </c>
      <c r="C64" s="143" t="s">
        <v>728</v>
      </c>
      <c r="D64" s="145">
        <v>0</v>
      </c>
      <c r="E64" s="145">
        <v>0</v>
      </c>
      <c r="F64" s="419">
        <v>0</v>
      </c>
      <c r="G64" s="419"/>
      <c r="H64" s="145">
        <v>0</v>
      </c>
      <c r="I64" s="145">
        <v>0</v>
      </c>
      <c r="J64" s="145">
        <v>-501</v>
      </c>
      <c r="K64" s="145">
        <v>0</v>
      </c>
      <c r="L64" s="419">
        <v>-501</v>
      </c>
      <c r="M64" s="419"/>
      <c r="N64" s="419"/>
      <c r="O64" s="145">
        <v>501</v>
      </c>
      <c r="P64" s="145">
        <v>0</v>
      </c>
      <c r="Q64" s="145">
        <v>0</v>
      </c>
    </row>
    <row r="65" spans="2:17" ht="9.75" customHeight="1" hidden="1">
      <c r="B65" s="143" t="s">
        <v>729</v>
      </c>
      <c r="C65" s="143" t="s">
        <v>730</v>
      </c>
      <c r="D65" s="145">
        <v>0</v>
      </c>
      <c r="E65" s="145">
        <v>0</v>
      </c>
      <c r="F65" s="419">
        <v>0</v>
      </c>
      <c r="G65" s="419"/>
      <c r="H65" s="145">
        <v>0</v>
      </c>
      <c r="I65" s="145">
        <v>0</v>
      </c>
      <c r="J65" s="145">
        <v>0</v>
      </c>
      <c r="K65" s="145">
        <v>-76506.97</v>
      </c>
      <c r="L65" s="419">
        <v>-76506.97</v>
      </c>
      <c r="M65" s="419"/>
      <c r="N65" s="419"/>
      <c r="O65" s="145">
        <v>76506.97</v>
      </c>
      <c r="P65" s="145">
        <v>0</v>
      </c>
      <c r="Q65" s="145">
        <v>0</v>
      </c>
    </row>
    <row r="66" spans="2:17" ht="9.75" customHeight="1" hidden="1">
      <c r="B66" s="143" t="s">
        <v>731</v>
      </c>
      <c r="C66" s="143" t="s">
        <v>732</v>
      </c>
      <c r="D66" s="145">
        <v>0</v>
      </c>
      <c r="E66" s="145">
        <v>0</v>
      </c>
      <c r="F66" s="419">
        <v>0</v>
      </c>
      <c r="G66" s="419"/>
      <c r="H66" s="145">
        <v>0</v>
      </c>
      <c r="I66" s="145">
        <v>0</v>
      </c>
      <c r="J66" s="145">
        <v>0</v>
      </c>
      <c r="K66" s="145">
        <v>-48885.75</v>
      </c>
      <c r="L66" s="419">
        <v>-48885.75</v>
      </c>
      <c r="M66" s="419"/>
      <c r="N66" s="419"/>
      <c r="O66" s="145">
        <v>48885.75</v>
      </c>
      <c r="P66" s="145">
        <v>0</v>
      </c>
      <c r="Q66" s="145">
        <v>0</v>
      </c>
    </row>
    <row r="67" spans="2:17" ht="9.75" customHeight="1" hidden="1">
      <c r="B67" s="143" t="s">
        <v>733</v>
      </c>
      <c r="C67" s="143" t="s">
        <v>734</v>
      </c>
      <c r="D67" s="145">
        <v>0</v>
      </c>
      <c r="E67" s="145">
        <v>0</v>
      </c>
      <c r="F67" s="419">
        <v>0</v>
      </c>
      <c r="G67" s="419"/>
      <c r="H67" s="145">
        <v>0</v>
      </c>
      <c r="I67" s="145">
        <v>0</v>
      </c>
      <c r="J67" s="145">
        <v>0</v>
      </c>
      <c r="K67" s="145">
        <v>-7013.78</v>
      </c>
      <c r="L67" s="419">
        <v>-7013.78</v>
      </c>
      <c r="M67" s="419"/>
      <c r="N67" s="419"/>
      <c r="O67" s="145">
        <v>7013.78</v>
      </c>
      <c r="P67" s="145">
        <v>0</v>
      </c>
      <c r="Q67" s="145">
        <v>0</v>
      </c>
    </row>
    <row r="68" spans="2:17" ht="9.75" customHeight="1" hidden="1">
      <c r="B68" s="143" t="s">
        <v>735</v>
      </c>
      <c r="C68" s="143" t="s">
        <v>736</v>
      </c>
      <c r="D68" s="145">
        <v>0</v>
      </c>
      <c r="E68" s="145">
        <v>0</v>
      </c>
      <c r="F68" s="419">
        <v>0</v>
      </c>
      <c r="G68" s="419"/>
      <c r="H68" s="145">
        <v>0</v>
      </c>
      <c r="I68" s="145">
        <v>0</v>
      </c>
      <c r="J68" s="145">
        <v>0</v>
      </c>
      <c r="K68" s="145">
        <v>-20607.44</v>
      </c>
      <c r="L68" s="419">
        <v>-20607.44</v>
      </c>
      <c r="M68" s="419"/>
      <c r="N68" s="419"/>
      <c r="O68" s="145">
        <v>20607.44</v>
      </c>
      <c r="P68" s="145">
        <v>0</v>
      </c>
      <c r="Q68" s="145">
        <v>0</v>
      </c>
    </row>
    <row r="69" spans="2:17" ht="9.75" customHeight="1" hidden="1">
      <c r="B69" s="143" t="s">
        <v>737</v>
      </c>
      <c r="C69" s="143" t="s">
        <v>738</v>
      </c>
      <c r="D69" s="145">
        <v>0</v>
      </c>
      <c r="E69" s="145">
        <v>0</v>
      </c>
      <c r="F69" s="419">
        <v>0</v>
      </c>
      <c r="G69" s="419"/>
      <c r="H69" s="145">
        <v>0</v>
      </c>
      <c r="I69" s="145">
        <v>0</v>
      </c>
      <c r="J69" s="145">
        <v>101108.6</v>
      </c>
      <c r="K69" s="145">
        <v>-22930.44</v>
      </c>
      <c r="L69" s="419">
        <v>78178.16</v>
      </c>
      <c r="M69" s="419"/>
      <c r="N69" s="419"/>
      <c r="O69" s="145">
        <v>61533.05</v>
      </c>
      <c r="P69" s="145">
        <v>139711.21</v>
      </c>
      <c r="Q69" s="145">
        <v>-139711.21</v>
      </c>
    </row>
    <row r="70" spans="2:17" ht="9.75" customHeight="1" hidden="1">
      <c r="B70" s="143" t="s">
        <v>739</v>
      </c>
      <c r="C70" s="143" t="s">
        <v>740</v>
      </c>
      <c r="D70" s="145">
        <v>0</v>
      </c>
      <c r="E70" s="145">
        <v>0</v>
      </c>
      <c r="F70" s="419">
        <v>0</v>
      </c>
      <c r="G70" s="419"/>
      <c r="H70" s="145">
        <v>0</v>
      </c>
      <c r="I70" s="145">
        <v>0</v>
      </c>
      <c r="J70" s="145">
        <v>125.75</v>
      </c>
      <c r="K70" s="145">
        <v>-700.65</v>
      </c>
      <c r="L70" s="419">
        <v>-574.9</v>
      </c>
      <c r="M70" s="419"/>
      <c r="N70" s="419"/>
      <c r="O70" s="145">
        <v>574.9</v>
      </c>
      <c r="P70" s="145">
        <v>0</v>
      </c>
      <c r="Q70" s="145">
        <v>0</v>
      </c>
    </row>
    <row r="71" spans="2:17" ht="9.75" customHeight="1" hidden="1">
      <c r="B71" s="143" t="s">
        <v>741</v>
      </c>
      <c r="C71" s="143" t="s">
        <v>742</v>
      </c>
      <c r="D71" s="145">
        <v>0</v>
      </c>
      <c r="E71" s="145">
        <v>0</v>
      </c>
      <c r="F71" s="419">
        <v>0</v>
      </c>
      <c r="G71" s="419"/>
      <c r="H71" s="145">
        <v>0</v>
      </c>
      <c r="I71" s="145">
        <v>0</v>
      </c>
      <c r="J71" s="145">
        <v>0</v>
      </c>
      <c r="K71" s="145">
        <v>358.8</v>
      </c>
      <c r="L71" s="419">
        <v>358.8</v>
      </c>
      <c r="M71" s="419"/>
      <c r="N71" s="419"/>
      <c r="O71" s="145">
        <v>0</v>
      </c>
      <c r="P71" s="145">
        <v>358.8</v>
      </c>
      <c r="Q71" s="145">
        <v>-358.8</v>
      </c>
    </row>
    <row r="72" spans="2:17" ht="9.75" customHeight="1" hidden="1">
      <c r="B72" s="143" t="s">
        <v>743</v>
      </c>
      <c r="C72" s="143" t="s">
        <v>744</v>
      </c>
      <c r="D72" s="145">
        <v>0</v>
      </c>
      <c r="E72" s="145">
        <v>0</v>
      </c>
      <c r="F72" s="419">
        <v>0</v>
      </c>
      <c r="G72" s="419"/>
      <c r="H72" s="145">
        <v>0</v>
      </c>
      <c r="I72" s="145">
        <v>0</v>
      </c>
      <c r="J72" s="145">
        <v>0</v>
      </c>
      <c r="K72" s="145">
        <v>-8633.46</v>
      </c>
      <c r="L72" s="419">
        <v>-8633.46</v>
      </c>
      <c r="M72" s="419"/>
      <c r="N72" s="419"/>
      <c r="O72" s="145">
        <v>8633.46</v>
      </c>
      <c r="P72" s="145">
        <v>0</v>
      </c>
      <c r="Q72" s="145">
        <v>0</v>
      </c>
    </row>
    <row r="73" spans="2:17" ht="9.75" customHeight="1" hidden="1">
      <c r="B73" s="143" t="s">
        <v>745</v>
      </c>
      <c r="C73" s="143" t="s">
        <v>746</v>
      </c>
      <c r="D73" s="145">
        <v>0</v>
      </c>
      <c r="E73" s="145">
        <v>0</v>
      </c>
      <c r="F73" s="419">
        <v>0</v>
      </c>
      <c r="G73" s="419"/>
      <c r="H73" s="145">
        <v>0</v>
      </c>
      <c r="I73" s="145">
        <v>0</v>
      </c>
      <c r="J73" s="145">
        <v>-600</v>
      </c>
      <c r="K73" s="145">
        <v>3975.25</v>
      </c>
      <c r="L73" s="419">
        <v>3375.25</v>
      </c>
      <c r="M73" s="419"/>
      <c r="N73" s="419"/>
      <c r="O73" s="145">
        <v>600</v>
      </c>
      <c r="P73" s="145">
        <v>3975.25</v>
      </c>
      <c r="Q73" s="145">
        <v>-3975.25</v>
      </c>
    </row>
    <row r="74" spans="2:17" ht="9.75" customHeight="1" hidden="1">
      <c r="B74" s="143" t="s">
        <v>747</v>
      </c>
      <c r="C74" s="143" t="s">
        <v>748</v>
      </c>
      <c r="D74" s="145">
        <v>0</v>
      </c>
      <c r="E74" s="145">
        <v>0</v>
      </c>
      <c r="F74" s="419">
        <v>0</v>
      </c>
      <c r="G74" s="419"/>
      <c r="H74" s="145">
        <v>0</v>
      </c>
      <c r="I74" s="145">
        <v>0</v>
      </c>
      <c r="J74" s="145">
        <v>112.68</v>
      </c>
      <c r="K74" s="145">
        <v>7798.8</v>
      </c>
      <c r="L74" s="419">
        <v>7911.48</v>
      </c>
      <c r="M74" s="419"/>
      <c r="N74" s="419"/>
      <c r="O74" s="145">
        <v>2784.92</v>
      </c>
      <c r="P74" s="145">
        <v>10696.4</v>
      </c>
      <c r="Q74" s="145">
        <v>-10696.4</v>
      </c>
    </row>
    <row r="75" spans="2:17" ht="9.75" customHeight="1" hidden="1">
      <c r="B75" s="143" t="s">
        <v>749</v>
      </c>
      <c r="C75" s="143" t="s">
        <v>750</v>
      </c>
      <c r="D75" s="145">
        <v>0</v>
      </c>
      <c r="E75" s="145">
        <v>0</v>
      </c>
      <c r="F75" s="419">
        <v>0</v>
      </c>
      <c r="G75" s="419"/>
      <c r="H75" s="145">
        <v>0</v>
      </c>
      <c r="I75" s="145">
        <v>0</v>
      </c>
      <c r="J75" s="145">
        <v>0</v>
      </c>
      <c r="K75" s="145">
        <v>84601.45</v>
      </c>
      <c r="L75" s="419">
        <v>84601.45</v>
      </c>
      <c r="M75" s="419"/>
      <c r="N75" s="419"/>
      <c r="O75" s="145">
        <v>14151.55</v>
      </c>
      <c r="P75" s="145">
        <v>98753</v>
      </c>
      <c r="Q75" s="145">
        <v>-98753</v>
      </c>
    </row>
    <row r="76" spans="2:17" ht="9.75" customHeight="1" hidden="1">
      <c r="B76" s="143" t="s">
        <v>751</v>
      </c>
      <c r="C76" s="143" t="s">
        <v>752</v>
      </c>
      <c r="D76" s="145">
        <v>0</v>
      </c>
      <c r="E76" s="145">
        <v>0</v>
      </c>
      <c r="F76" s="419">
        <v>0</v>
      </c>
      <c r="G76" s="419"/>
      <c r="H76" s="145">
        <v>0</v>
      </c>
      <c r="I76" s="145">
        <v>0</v>
      </c>
      <c r="J76" s="145">
        <v>0</v>
      </c>
      <c r="K76" s="145">
        <v>-1750</v>
      </c>
      <c r="L76" s="419">
        <v>-1750</v>
      </c>
      <c r="M76" s="419"/>
      <c r="N76" s="419"/>
      <c r="O76" s="145">
        <v>1750</v>
      </c>
      <c r="P76" s="145">
        <v>0</v>
      </c>
      <c r="Q76" s="145">
        <v>0</v>
      </c>
    </row>
    <row r="77" spans="2:17" ht="9.75" customHeight="1" hidden="1">
      <c r="B77" s="143" t="s">
        <v>753</v>
      </c>
      <c r="C77" s="143" t="s">
        <v>754</v>
      </c>
      <c r="D77" s="145">
        <v>0</v>
      </c>
      <c r="E77" s="145">
        <v>0</v>
      </c>
      <c r="F77" s="419">
        <v>0</v>
      </c>
      <c r="G77" s="419"/>
      <c r="H77" s="145">
        <v>0</v>
      </c>
      <c r="I77" s="145">
        <v>0</v>
      </c>
      <c r="J77" s="145">
        <v>0</v>
      </c>
      <c r="K77" s="145">
        <v>6346.67</v>
      </c>
      <c r="L77" s="419">
        <v>6346.67</v>
      </c>
      <c r="M77" s="419"/>
      <c r="N77" s="419"/>
      <c r="O77" s="145">
        <v>0</v>
      </c>
      <c r="P77" s="145">
        <v>6346.67</v>
      </c>
      <c r="Q77" s="145">
        <v>-6346.67</v>
      </c>
    </row>
    <row r="78" spans="2:17" ht="10.5" customHeight="1" hidden="1">
      <c r="B78" s="143" t="s">
        <v>755</v>
      </c>
      <c r="C78" s="143" t="s">
        <v>756</v>
      </c>
      <c r="D78" s="145">
        <v>0</v>
      </c>
      <c r="E78" s="145">
        <v>0</v>
      </c>
      <c r="F78" s="419">
        <v>0</v>
      </c>
      <c r="G78" s="419"/>
      <c r="H78" s="145">
        <v>0</v>
      </c>
      <c r="I78" s="145">
        <v>0</v>
      </c>
      <c r="J78" s="145">
        <v>0</v>
      </c>
      <c r="K78" s="145">
        <v>-2070</v>
      </c>
      <c r="L78" s="419">
        <v>-2070</v>
      </c>
      <c r="M78" s="419"/>
      <c r="N78" s="419"/>
      <c r="O78" s="145">
        <v>2070</v>
      </c>
      <c r="P78" s="145">
        <v>0</v>
      </c>
      <c r="Q78" s="145">
        <v>0</v>
      </c>
    </row>
    <row r="79" spans="2:17" ht="9.75" customHeight="1" hidden="1">
      <c r="B79" s="143" t="s">
        <v>757</v>
      </c>
      <c r="C79" s="143" t="s">
        <v>758</v>
      </c>
      <c r="D79" s="145">
        <v>0</v>
      </c>
      <c r="E79" s="145">
        <v>0</v>
      </c>
      <c r="F79" s="419">
        <v>0</v>
      </c>
      <c r="G79" s="419"/>
      <c r="H79" s="145">
        <v>0</v>
      </c>
      <c r="I79" s="145">
        <v>0</v>
      </c>
      <c r="J79" s="145">
        <v>-280</v>
      </c>
      <c r="K79" s="145">
        <v>0</v>
      </c>
      <c r="L79" s="419">
        <v>-280</v>
      </c>
      <c r="M79" s="419"/>
      <c r="N79" s="419"/>
      <c r="O79" s="145">
        <v>280</v>
      </c>
      <c r="P79" s="145">
        <v>0</v>
      </c>
      <c r="Q79" s="145">
        <v>0</v>
      </c>
    </row>
    <row r="80" spans="2:17" ht="9.75" customHeight="1" hidden="1">
      <c r="B80" s="143" t="s">
        <v>759</v>
      </c>
      <c r="C80" s="143" t="s">
        <v>760</v>
      </c>
      <c r="D80" s="145">
        <v>0</v>
      </c>
      <c r="E80" s="145">
        <v>0</v>
      </c>
      <c r="F80" s="419">
        <v>0</v>
      </c>
      <c r="G80" s="419"/>
      <c r="H80" s="145">
        <v>0</v>
      </c>
      <c r="I80" s="145">
        <v>0</v>
      </c>
      <c r="J80" s="145">
        <v>101805.67</v>
      </c>
      <c r="K80" s="145">
        <v>-101805.67</v>
      </c>
      <c r="L80" s="419">
        <v>0</v>
      </c>
      <c r="M80" s="419"/>
      <c r="N80" s="419"/>
      <c r="O80" s="145">
        <v>0</v>
      </c>
      <c r="P80" s="145">
        <v>0</v>
      </c>
      <c r="Q80" s="145">
        <v>0</v>
      </c>
    </row>
    <row r="81" spans="2:17" ht="9.75" customHeight="1" hidden="1">
      <c r="B81" s="143" t="s">
        <v>761</v>
      </c>
      <c r="C81" s="143" t="s">
        <v>762</v>
      </c>
      <c r="D81" s="145">
        <v>0</v>
      </c>
      <c r="E81" s="145">
        <v>0</v>
      </c>
      <c r="F81" s="419">
        <v>0</v>
      </c>
      <c r="G81" s="419"/>
      <c r="H81" s="145">
        <v>0</v>
      </c>
      <c r="I81" s="145">
        <v>0</v>
      </c>
      <c r="J81" s="145">
        <v>0</v>
      </c>
      <c r="K81" s="145">
        <v>-5158.36</v>
      </c>
      <c r="L81" s="419">
        <v>-5158.36</v>
      </c>
      <c r="M81" s="419"/>
      <c r="N81" s="419"/>
      <c r="O81" s="145">
        <v>5158.36</v>
      </c>
      <c r="P81" s="145">
        <v>0</v>
      </c>
      <c r="Q81" s="145">
        <v>0</v>
      </c>
    </row>
    <row r="82" spans="2:17" ht="9.75" customHeight="1" hidden="1">
      <c r="B82" s="143" t="s">
        <v>763</v>
      </c>
      <c r="C82" s="143" t="s">
        <v>764</v>
      </c>
      <c r="D82" s="145">
        <v>0</v>
      </c>
      <c r="E82" s="145">
        <v>0</v>
      </c>
      <c r="F82" s="419">
        <v>0</v>
      </c>
      <c r="G82" s="419"/>
      <c r="H82" s="145">
        <v>0</v>
      </c>
      <c r="I82" s="145">
        <v>0</v>
      </c>
      <c r="J82" s="145">
        <v>-55.5</v>
      </c>
      <c r="K82" s="145">
        <v>1500</v>
      </c>
      <c r="L82" s="419">
        <v>1444.5</v>
      </c>
      <c r="M82" s="419"/>
      <c r="N82" s="419"/>
      <c r="O82" s="145">
        <v>55.5</v>
      </c>
      <c r="P82" s="145">
        <v>1500</v>
      </c>
      <c r="Q82" s="145">
        <v>-1500</v>
      </c>
    </row>
    <row r="83" spans="2:17" ht="9.75" customHeight="1" hidden="1">
      <c r="B83" s="143" t="s">
        <v>765</v>
      </c>
      <c r="C83" s="143" t="s">
        <v>766</v>
      </c>
      <c r="D83" s="145">
        <v>0</v>
      </c>
      <c r="E83" s="145">
        <v>0</v>
      </c>
      <c r="F83" s="419">
        <v>0</v>
      </c>
      <c r="G83" s="419"/>
      <c r="H83" s="145">
        <v>0</v>
      </c>
      <c r="I83" s="145">
        <v>0</v>
      </c>
      <c r="J83" s="145">
        <v>0</v>
      </c>
      <c r="K83" s="145">
        <v>-12857.4</v>
      </c>
      <c r="L83" s="419">
        <v>-12857.4</v>
      </c>
      <c r="M83" s="419"/>
      <c r="N83" s="419"/>
      <c r="O83" s="145">
        <v>12857.4</v>
      </c>
      <c r="P83" s="145">
        <v>0</v>
      </c>
      <c r="Q83" s="145">
        <v>0</v>
      </c>
    </row>
    <row r="84" spans="2:17" ht="9.75" customHeight="1" hidden="1">
      <c r="B84" s="143" t="s">
        <v>767</v>
      </c>
      <c r="C84" s="143" t="s">
        <v>768</v>
      </c>
      <c r="D84" s="145">
        <v>0</v>
      </c>
      <c r="E84" s="145">
        <v>0</v>
      </c>
      <c r="F84" s="419">
        <v>0</v>
      </c>
      <c r="G84" s="419"/>
      <c r="H84" s="145">
        <v>0</v>
      </c>
      <c r="I84" s="145">
        <v>0</v>
      </c>
      <c r="J84" s="145">
        <v>0</v>
      </c>
      <c r="K84" s="145">
        <v>-693</v>
      </c>
      <c r="L84" s="419">
        <v>-693</v>
      </c>
      <c r="M84" s="419"/>
      <c r="N84" s="419"/>
      <c r="O84" s="145">
        <v>693</v>
      </c>
      <c r="P84" s="145">
        <v>0</v>
      </c>
      <c r="Q84" s="145">
        <v>0</v>
      </c>
    </row>
    <row r="85" spans="2:17" ht="9.75" customHeight="1" hidden="1">
      <c r="B85" s="143" t="s">
        <v>769</v>
      </c>
      <c r="C85" s="143" t="s">
        <v>770</v>
      </c>
      <c r="D85" s="145">
        <v>0</v>
      </c>
      <c r="E85" s="145">
        <v>0</v>
      </c>
      <c r="F85" s="419">
        <v>0</v>
      </c>
      <c r="G85" s="419"/>
      <c r="H85" s="145">
        <v>0</v>
      </c>
      <c r="I85" s="145">
        <v>0</v>
      </c>
      <c r="J85" s="145">
        <v>0</v>
      </c>
      <c r="K85" s="145">
        <v>-1869.85</v>
      </c>
      <c r="L85" s="419">
        <v>-1869.85</v>
      </c>
      <c r="M85" s="419"/>
      <c r="N85" s="419"/>
      <c r="O85" s="145">
        <v>1869.85</v>
      </c>
      <c r="P85" s="145">
        <v>0</v>
      </c>
      <c r="Q85" s="145">
        <v>0</v>
      </c>
    </row>
    <row r="86" spans="2:17" ht="9.75" customHeight="1" hidden="1">
      <c r="B86" s="143" t="s">
        <v>771</v>
      </c>
      <c r="C86" s="143" t="s">
        <v>772</v>
      </c>
      <c r="D86" s="145">
        <v>0</v>
      </c>
      <c r="E86" s="145">
        <v>0</v>
      </c>
      <c r="F86" s="419">
        <v>0</v>
      </c>
      <c r="G86" s="419"/>
      <c r="H86" s="145">
        <v>0</v>
      </c>
      <c r="I86" s="145">
        <v>0</v>
      </c>
      <c r="J86" s="145">
        <v>0</v>
      </c>
      <c r="K86" s="145">
        <v>15726.98</v>
      </c>
      <c r="L86" s="419">
        <v>15726.98</v>
      </c>
      <c r="M86" s="419"/>
      <c r="N86" s="419"/>
      <c r="O86" s="145">
        <v>2354.11</v>
      </c>
      <c r="P86" s="145">
        <v>18081.09</v>
      </c>
      <c r="Q86" s="145">
        <v>-18081.09</v>
      </c>
    </row>
    <row r="87" spans="2:17" ht="9.75" customHeight="1" hidden="1">
      <c r="B87" s="143" t="s">
        <v>773</v>
      </c>
      <c r="C87" s="143" t="s">
        <v>774</v>
      </c>
      <c r="D87" s="145">
        <v>0</v>
      </c>
      <c r="E87" s="145">
        <v>0</v>
      </c>
      <c r="F87" s="419">
        <v>0</v>
      </c>
      <c r="G87" s="419"/>
      <c r="H87" s="145">
        <v>0</v>
      </c>
      <c r="I87" s="145">
        <v>0</v>
      </c>
      <c r="J87" s="145">
        <v>0</v>
      </c>
      <c r="K87" s="145">
        <v>-7700</v>
      </c>
      <c r="L87" s="419">
        <v>-7700</v>
      </c>
      <c r="M87" s="419"/>
      <c r="N87" s="419"/>
      <c r="O87" s="145">
        <v>7700</v>
      </c>
      <c r="P87" s="145">
        <v>0</v>
      </c>
      <c r="Q87" s="145">
        <v>0</v>
      </c>
    </row>
    <row r="88" spans="2:17" ht="9.75" customHeight="1" hidden="1">
      <c r="B88" s="143" t="s">
        <v>775</v>
      </c>
      <c r="C88" s="143" t="s">
        <v>776</v>
      </c>
      <c r="D88" s="145">
        <v>0</v>
      </c>
      <c r="E88" s="145">
        <v>0</v>
      </c>
      <c r="F88" s="419">
        <v>0</v>
      </c>
      <c r="G88" s="419"/>
      <c r="H88" s="145">
        <v>0</v>
      </c>
      <c r="I88" s="145">
        <v>0</v>
      </c>
      <c r="J88" s="145">
        <v>0</v>
      </c>
      <c r="K88" s="145">
        <v>-13268.9</v>
      </c>
      <c r="L88" s="419">
        <v>-13268.9</v>
      </c>
      <c r="M88" s="419"/>
      <c r="N88" s="419"/>
      <c r="O88" s="145">
        <v>13268.9</v>
      </c>
      <c r="P88" s="145">
        <v>0</v>
      </c>
      <c r="Q88" s="145">
        <v>0</v>
      </c>
    </row>
    <row r="89" spans="2:17" ht="9.75" customHeight="1" hidden="1">
      <c r="B89" s="143" t="s">
        <v>777</v>
      </c>
      <c r="C89" s="143" t="s">
        <v>760</v>
      </c>
      <c r="D89" s="145">
        <v>0</v>
      </c>
      <c r="E89" s="145">
        <v>0</v>
      </c>
      <c r="F89" s="419">
        <v>0</v>
      </c>
      <c r="G89" s="419"/>
      <c r="H89" s="145">
        <v>0</v>
      </c>
      <c r="I89" s="145">
        <v>0</v>
      </c>
      <c r="J89" s="145">
        <v>0</v>
      </c>
      <c r="K89" s="145">
        <v>-13268.9</v>
      </c>
      <c r="L89" s="419">
        <v>-13268.9</v>
      </c>
      <c r="M89" s="419"/>
      <c r="N89" s="419"/>
      <c r="O89" s="145">
        <v>13268.9</v>
      </c>
      <c r="P89" s="145">
        <v>0</v>
      </c>
      <c r="Q89" s="145">
        <v>0</v>
      </c>
    </row>
    <row r="90" spans="2:17" ht="9.75" customHeight="1" hidden="1">
      <c r="B90" s="143" t="s">
        <v>778</v>
      </c>
      <c r="C90" s="143" t="s">
        <v>779</v>
      </c>
      <c r="D90" s="145">
        <v>0</v>
      </c>
      <c r="E90" s="145">
        <v>0</v>
      </c>
      <c r="F90" s="419">
        <v>0</v>
      </c>
      <c r="G90" s="419"/>
      <c r="H90" s="145">
        <v>0</v>
      </c>
      <c r="I90" s="145">
        <v>0</v>
      </c>
      <c r="J90" s="145">
        <v>9</v>
      </c>
      <c r="K90" s="145">
        <v>0</v>
      </c>
      <c r="L90" s="419">
        <v>9</v>
      </c>
      <c r="M90" s="419"/>
      <c r="N90" s="419"/>
      <c r="O90" s="145">
        <v>144</v>
      </c>
      <c r="P90" s="145">
        <v>153</v>
      </c>
      <c r="Q90" s="145">
        <v>-153</v>
      </c>
    </row>
    <row r="91" spans="2:17" ht="9.75" customHeight="1" hidden="1">
      <c r="B91" s="143" t="s">
        <v>780</v>
      </c>
      <c r="C91" s="143" t="s">
        <v>781</v>
      </c>
      <c r="D91" s="145">
        <v>0</v>
      </c>
      <c r="E91" s="145">
        <v>0</v>
      </c>
      <c r="F91" s="419">
        <v>0</v>
      </c>
      <c r="G91" s="419"/>
      <c r="H91" s="145">
        <v>0</v>
      </c>
      <c r="I91" s="145">
        <v>0</v>
      </c>
      <c r="J91" s="145">
        <v>9</v>
      </c>
      <c r="K91" s="145">
        <v>0</v>
      </c>
      <c r="L91" s="419">
        <v>9</v>
      </c>
      <c r="M91" s="419"/>
      <c r="N91" s="419"/>
      <c r="O91" s="145">
        <v>144</v>
      </c>
      <c r="P91" s="145">
        <v>153</v>
      </c>
      <c r="Q91" s="145">
        <v>-153</v>
      </c>
    </row>
    <row r="92" spans="2:17" ht="9.75" customHeight="1" hidden="1">
      <c r="B92" s="143" t="s">
        <v>782</v>
      </c>
      <c r="C92" s="143" t="s">
        <v>783</v>
      </c>
      <c r="D92" s="145">
        <v>0</v>
      </c>
      <c r="E92" s="145">
        <v>0</v>
      </c>
      <c r="F92" s="419">
        <v>0</v>
      </c>
      <c r="G92" s="419"/>
      <c r="H92" s="145">
        <v>0</v>
      </c>
      <c r="I92" s="145">
        <v>0</v>
      </c>
      <c r="J92" s="145">
        <v>-100.2</v>
      </c>
      <c r="K92" s="145">
        <v>0</v>
      </c>
      <c r="L92" s="419">
        <v>-100.2</v>
      </c>
      <c r="M92" s="419"/>
      <c r="N92" s="419"/>
      <c r="O92" s="145">
        <v>100.2</v>
      </c>
      <c r="P92" s="145">
        <v>0</v>
      </c>
      <c r="Q92" s="145">
        <v>0</v>
      </c>
    </row>
    <row r="93" spans="2:17" ht="9.75" customHeight="1" hidden="1">
      <c r="B93" s="143" t="s">
        <v>784</v>
      </c>
      <c r="C93" s="143" t="s">
        <v>785</v>
      </c>
      <c r="D93" s="145">
        <v>0</v>
      </c>
      <c r="E93" s="145">
        <v>0</v>
      </c>
      <c r="F93" s="419">
        <v>0</v>
      </c>
      <c r="G93" s="419"/>
      <c r="H93" s="145">
        <v>0</v>
      </c>
      <c r="I93" s="145">
        <v>0</v>
      </c>
      <c r="J93" s="145">
        <v>-100.2</v>
      </c>
      <c r="K93" s="145">
        <v>0</v>
      </c>
      <c r="L93" s="419">
        <v>-100.2</v>
      </c>
      <c r="M93" s="419"/>
      <c r="N93" s="419"/>
      <c r="O93" s="145">
        <v>100.2</v>
      </c>
      <c r="P93" s="145">
        <v>0</v>
      </c>
      <c r="Q93" s="145">
        <v>0</v>
      </c>
    </row>
    <row r="94" spans="2:17" ht="9.75" customHeight="1" hidden="1">
      <c r="B94" s="143" t="s">
        <v>786</v>
      </c>
      <c r="C94" s="143" t="s">
        <v>787</v>
      </c>
      <c r="D94" s="145">
        <v>0</v>
      </c>
      <c r="E94" s="145">
        <v>0</v>
      </c>
      <c r="F94" s="419">
        <v>0</v>
      </c>
      <c r="G94" s="419"/>
      <c r="H94" s="145">
        <v>0</v>
      </c>
      <c r="I94" s="145">
        <v>0</v>
      </c>
      <c r="J94" s="145">
        <v>0</v>
      </c>
      <c r="K94" s="145">
        <v>-13845.33</v>
      </c>
      <c r="L94" s="419">
        <v>-13845.33</v>
      </c>
      <c r="M94" s="419"/>
      <c r="N94" s="419"/>
      <c r="O94" s="145">
        <v>0</v>
      </c>
      <c r="P94" s="145">
        <v>-13845.33</v>
      </c>
      <c r="Q94" s="145">
        <v>13845.33</v>
      </c>
    </row>
    <row r="95" spans="2:17" ht="9.75" customHeight="1" hidden="1">
      <c r="B95" s="143" t="s">
        <v>788</v>
      </c>
      <c r="C95" s="143" t="s">
        <v>789</v>
      </c>
      <c r="D95" s="145">
        <v>0</v>
      </c>
      <c r="E95" s="145">
        <v>0</v>
      </c>
      <c r="F95" s="419">
        <v>0</v>
      </c>
      <c r="G95" s="419"/>
      <c r="H95" s="145">
        <v>0</v>
      </c>
      <c r="I95" s="145">
        <v>0</v>
      </c>
      <c r="J95" s="145">
        <v>0</v>
      </c>
      <c r="K95" s="145">
        <v>-13845.33</v>
      </c>
      <c r="L95" s="419">
        <v>-13845.33</v>
      </c>
      <c r="M95" s="419"/>
      <c r="N95" s="419"/>
      <c r="O95" s="145">
        <v>0</v>
      </c>
      <c r="P95" s="145">
        <v>-13845.33</v>
      </c>
      <c r="Q95" s="145">
        <v>13845.33</v>
      </c>
    </row>
    <row r="96" spans="2:17" ht="9.75" customHeight="1" hidden="1">
      <c r="B96" s="143" t="s">
        <v>790</v>
      </c>
      <c r="C96" s="143" t="s">
        <v>791</v>
      </c>
      <c r="D96" s="145">
        <v>0</v>
      </c>
      <c r="E96" s="145">
        <v>0</v>
      </c>
      <c r="F96" s="419">
        <v>0</v>
      </c>
      <c r="G96" s="419"/>
      <c r="H96" s="145">
        <v>0</v>
      </c>
      <c r="I96" s="145">
        <v>0</v>
      </c>
      <c r="J96" s="145">
        <v>0</v>
      </c>
      <c r="K96" s="145">
        <v>-229.6</v>
      </c>
      <c r="L96" s="419">
        <v>-229.6</v>
      </c>
      <c r="M96" s="419"/>
      <c r="N96" s="419"/>
      <c r="O96" s="145">
        <v>229.6</v>
      </c>
      <c r="P96" s="145">
        <v>0</v>
      </c>
      <c r="Q96" s="145">
        <v>0</v>
      </c>
    </row>
    <row r="97" spans="2:17" ht="9.75" customHeight="1" hidden="1">
      <c r="B97" s="143" t="s">
        <v>792</v>
      </c>
      <c r="C97" s="143" t="s">
        <v>793</v>
      </c>
      <c r="D97" s="145">
        <v>0</v>
      </c>
      <c r="E97" s="145">
        <v>0</v>
      </c>
      <c r="F97" s="419">
        <v>0</v>
      </c>
      <c r="G97" s="419"/>
      <c r="H97" s="145">
        <v>0</v>
      </c>
      <c r="I97" s="145">
        <v>0</v>
      </c>
      <c r="J97" s="145">
        <v>0</v>
      </c>
      <c r="K97" s="145">
        <v>-229.6</v>
      </c>
      <c r="L97" s="419">
        <v>-229.6</v>
      </c>
      <c r="M97" s="419"/>
      <c r="N97" s="419"/>
      <c r="O97" s="145">
        <v>229.6</v>
      </c>
      <c r="P97" s="145">
        <v>0</v>
      </c>
      <c r="Q97" s="145">
        <v>0</v>
      </c>
    </row>
    <row r="98" spans="2:17" ht="10.5" customHeight="1" hidden="1">
      <c r="B98" s="143" t="s">
        <v>794</v>
      </c>
      <c r="C98" s="143" t="s">
        <v>682</v>
      </c>
      <c r="D98" s="145">
        <v>0</v>
      </c>
      <c r="E98" s="145">
        <v>0</v>
      </c>
      <c r="F98" s="419">
        <v>0</v>
      </c>
      <c r="G98" s="419"/>
      <c r="H98" s="145">
        <v>0</v>
      </c>
      <c r="I98" s="145">
        <v>0</v>
      </c>
      <c r="J98" s="145">
        <v>8</v>
      </c>
      <c r="K98" s="145">
        <v>0</v>
      </c>
      <c r="L98" s="419">
        <v>8</v>
      </c>
      <c r="M98" s="419"/>
      <c r="N98" s="419"/>
      <c r="O98" s="145">
        <v>177</v>
      </c>
      <c r="P98" s="145">
        <v>185</v>
      </c>
      <c r="Q98" s="145">
        <v>-185</v>
      </c>
    </row>
    <row r="99" spans="2:17" ht="9.75" customHeight="1" hidden="1">
      <c r="B99" s="143" t="s">
        <v>795</v>
      </c>
      <c r="C99" s="143" t="s">
        <v>779</v>
      </c>
      <c r="D99" s="145">
        <v>0</v>
      </c>
      <c r="E99" s="145">
        <v>0</v>
      </c>
      <c r="F99" s="419">
        <v>0</v>
      </c>
      <c r="G99" s="419"/>
      <c r="H99" s="145">
        <v>0</v>
      </c>
      <c r="I99" s="145">
        <v>0</v>
      </c>
      <c r="J99" s="145">
        <v>8</v>
      </c>
      <c r="K99" s="145">
        <v>0</v>
      </c>
      <c r="L99" s="419">
        <v>8</v>
      </c>
      <c r="M99" s="419"/>
      <c r="N99" s="419"/>
      <c r="O99" s="145">
        <v>177</v>
      </c>
      <c r="P99" s="145">
        <v>185</v>
      </c>
      <c r="Q99" s="145">
        <v>-185</v>
      </c>
    </row>
    <row r="100" spans="2:17" ht="9.75" customHeight="1" hidden="1">
      <c r="B100" s="143" t="s">
        <v>796</v>
      </c>
      <c r="C100" s="143" t="s">
        <v>797</v>
      </c>
      <c r="D100" s="145">
        <v>0</v>
      </c>
      <c r="E100" s="145">
        <v>0</v>
      </c>
      <c r="F100" s="419">
        <v>0</v>
      </c>
      <c r="G100" s="419"/>
      <c r="H100" s="145">
        <v>0</v>
      </c>
      <c r="I100" s="145">
        <v>0</v>
      </c>
      <c r="J100" s="145">
        <v>8</v>
      </c>
      <c r="K100" s="145">
        <v>0</v>
      </c>
      <c r="L100" s="419">
        <v>8</v>
      </c>
      <c r="M100" s="419"/>
      <c r="N100" s="419"/>
      <c r="O100" s="145">
        <v>177</v>
      </c>
      <c r="P100" s="145">
        <v>185</v>
      </c>
      <c r="Q100" s="145">
        <v>-185</v>
      </c>
    </row>
    <row r="101" spans="2:17" ht="9.75" customHeight="1" hidden="1">
      <c r="B101" s="143" t="s">
        <v>798</v>
      </c>
      <c r="C101" s="143" t="s">
        <v>799</v>
      </c>
      <c r="D101" s="145">
        <v>5000000</v>
      </c>
      <c r="E101" s="145">
        <v>0</v>
      </c>
      <c r="F101" s="419">
        <v>0</v>
      </c>
      <c r="G101" s="419"/>
      <c r="H101" s="145">
        <v>0</v>
      </c>
      <c r="I101" s="145">
        <v>5000000</v>
      </c>
      <c r="J101" s="145">
        <v>0</v>
      </c>
      <c r="K101" s="145">
        <v>0</v>
      </c>
      <c r="L101" s="419">
        <v>0</v>
      </c>
      <c r="M101" s="419"/>
      <c r="N101" s="419"/>
      <c r="O101" s="145">
        <v>0</v>
      </c>
      <c r="P101" s="145">
        <v>0</v>
      </c>
      <c r="Q101" s="145">
        <v>5000000</v>
      </c>
    </row>
    <row r="102" spans="2:17" ht="9.75" customHeight="1" hidden="1">
      <c r="B102" s="143" t="s">
        <v>800</v>
      </c>
      <c r="C102" s="143" t="s">
        <v>801</v>
      </c>
      <c r="D102" s="145">
        <v>4990000</v>
      </c>
      <c r="E102" s="145">
        <v>0</v>
      </c>
      <c r="F102" s="419">
        <v>0</v>
      </c>
      <c r="G102" s="419"/>
      <c r="H102" s="145">
        <v>0</v>
      </c>
      <c r="I102" s="145">
        <v>4990000</v>
      </c>
      <c r="J102" s="145">
        <v>0</v>
      </c>
      <c r="K102" s="145">
        <v>0</v>
      </c>
      <c r="L102" s="419">
        <v>0</v>
      </c>
      <c r="M102" s="419"/>
      <c r="N102" s="419"/>
      <c r="O102" s="145">
        <v>0</v>
      </c>
      <c r="P102" s="145">
        <v>0</v>
      </c>
      <c r="Q102" s="145">
        <v>4990000</v>
      </c>
    </row>
    <row r="103" spans="2:17" ht="9.75" customHeight="1" hidden="1">
      <c r="B103" s="143" t="s">
        <v>802</v>
      </c>
      <c r="C103" s="143" t="s">
        <v>803</v>
      </c>
      <c r="D103" s="145">
        <v>10000</v>
      </c>
      <c r="E103" s="145">
        <v>0</v>
      </c>
      <c r="F103" s="419">
        <v>0</v>
      </c>
      <c r="G103" s="419"/>
      <c r="H103" s="145">
        <v>0</v>
      </c>
      <c r="I103" s="145">
        <v>10000</v>
      </c>
      <c r="J103" s="145">
        <v>0</v>
      </c>
      <c r="K103" s="145">
        <v>0</v>
      </c>
      <c r="L103" s="419">
        <v>0</v>
      </c>
      <c r="M103" s="419"/>
      <c r="N103" s="419"/>
      <c r="O103" s="145">
        <v>0</v>
      </c>
      <c r="P103" s="145">
        <v>0</v>
      </c>
      <c r="Q103" s="145">
        <v>10000</v>
      </c>
    </row>
    <row r="104" spans="2:17" ht="9.75" customHeight="1" hidden="1">
      <c r="B104" s="146"/>
      <c r="C104" s="143" t="s">
        <v>804</v>
      </c>
      <c r="D104" s="145">
        <v>83318000</v>
      </c>
      <c r="E104" s="145">
        <v>0</v>
      </c>
      <c r="F104" s="419">
        <v>0</v>
      </c>
      <c r="G104" s="419"/>
      <c r="H104" s="145">
        <v>0</v>
      </c>
      <c r="I104" s="145">
        <v>83318000</v>
      </c>
      <c r="J104" s="145">
        <v>508833.21</v>
      </c>
      <c r="K104" s="145">
        <v>-69935.68</v>
      </c>
      <c r="L104" s="419">
        <v>438897.53</v>
      </c>
      <c r="M104" s="419"/>
      <c r="N104" s="419"/>
      <c r="O104" s="145">
        <v>4655509.48</v>
      </c>
      <c r="P104" s="145">
        <v>5094407.01</v>
      </c>
      <c r="Q104" s="145">
        <v>78223592.99</v>
      </c>
    </row>
    <row r="105" spans="2:17" ht="9.75" customHeight="1" hidden="1">
      <c r="B105" s="146"/>
      <c r="C105" s="143" t="s">
        <v>805</v>
      </c>
      <c r="D105" s="145">
        <v>83318000</v>
      </c>
      <c r="E105" s="145">
        <v>0</v>
      </c>
      <c r="F105" s="419">
        <v>0</v>
      </c>
      <c r="G105" s="419"/>
      <c r="H105" s="145">
        <v>0</v>
      </c>
      <c r="I105" s="145">
        <v>83318000</v>
      </c>
      <c r="J105" s="145">
        <v>508833.21</v>
      </c>
      <c r="K105" s="145">
        <v>-69935.68</v>
      </c>
      <c r="L105" s="419">
        <v>438897.53</v>
      </c>
      <c r="M105" s="419"/>
      <c r="N105" s="419"/>
      <c r="O105" s="145">
        <v>4655509.48</v>
      </c>
      <c r="P105" s="145">
        <v>5094407.01</v>
      </c>
      <c r="Q105" s="145">
        <v>78223592.99</v>
      </c>
    </row>
    <row r="106" spans="2:17" ht="12.75" customHeight="1" hidden="1">
      <c r="B106" s="420" t="s">
        <v>806</v>
      </c>
      <c r="C106" s="420"/>
      <c r="D106" s="420"/>
      <c r="E106" s="420"/>
      <c r="F106" s="420"/>
      <c r="G106" s="420"/>
      <c r="H106" s="420"/>
      <c r="I106" s="420"/>
      <c r="J106" s="420"/>
      <c r="K106" s="420"/>
      <c r="L106" s="420"/>
      <c r="M106" s="420"/>
      <c r="N106" s="420"/>
      <c r="O106" s="420"/>
      <c r="P106" s="420"/>
      <c r="Q106" s="420"/>
    </row>
    <row r="107" ht="15" customHeight="1" hidden="1"/>
    <row r="108" spans="16:18" ht="15" customHeight="1">
      <c r="P108" s="147">
        <f>SUM(P8:P41)</f>
        <v>25534024.07</v>
      </c>
      <c r="R108" s="148" t="e">
        <f>SUM(R8:R41)</f>
        <v>#REF!</v>
      </c>
    </row>
    <row r="109" ht="15" customHeight="1">
      <c r="P109" s="149"/>
    </row>
  </sheetData>
  <sheetProtection selectLockedCells="1" selectUnlockedCells="1"/>
  <mergeCells count="196">
    <mergeCell ref="F104:G104"/>
    <mergeCell ref="L104:N104"/>
    <mergeCell ref="F105:G105"/>
    <mergeCell ref="L105:N105"/>
    <mergeCell ref="B106:Q106"/>
    <mergeCell ref="F101:G101"/>
    <mergeCell ref="L101:N101"/>
    <mergeCell ref="F102:G102"/>
    <mergeCell ref="L102:N102"/>
    <mergeCell ref="F103:G103"/>
    <mergeCell ref="L103:N103"/>
    <mergeCell ref="F98:G98"/>
    <mergeCell ref="L98:N98"/>
    <mergeCell ref="F99:G99"/>
    <mergeCell ref="L99:N99"/>
    <mergeCell ref="F100:G100"/>
    <mergeCell ref="L100:N100"/>
    <mergeCell ref="F95:G95"/>
    <mergeCell ref="L95:N95"/>
    <mergeCell ref="F96:G96"/>
    <mergeCell ref="L96:N96"/>
    <mergeCell ref="F97:G97"/>
    <mergeCell ref="L97:N97"/>
    <mergeCell ref="F92:G92"/>
    <mergeCell ref="L92:N92"/>
    <mergeCell ref="F93:G93"/>
    <mergeCell ref="L93:N93"/>
    <mergeCell ref="F94:G94"/>
    <mergeCell ref="L94:N94"/>
    <mergeCell ref="F89:G89"/>
    <mergeCell ref="L89:N89"/>
    <mergeCell ref="F90:G90"/>
    <mergeCell ref="L90:N90"/>
    <mergeCell ref="F91:G91"/>
    <mergeCell ref="L91:N91"/>
    <mergeCell ref="F86:G86"/>
    <mergeCell ref="L86:N86"/>
    <mergeCell ref="F87:G87"/>
    <mergeCell ref="L87:N87"/>
    <mergeCell ref="F88:G88"/>
    <mergeCell ref="L88:N88"/>
    <mergeCell ref="F83:G83"/>
    <mergeCell ref="L83:N83"/>
    <mergeCell ref="F84:G84"/>
    <mergeCell ref="L84:N84"/>
    <mergeCell ref="F85:G85"/>
    <mergeCell ref="L85:N85"/>
    <mergeCell ref="F80:G80"/>
    <mergeCell ref="L80:N80"/>
    <mergeCell ref="F81:G81"/>
    <mergeCell ref="L81:N81"/>
    <mergeCell ref="F82:G82"/>
    <mergeCell ref="L82:N82"/>
    <mergeCell ref="F77:G77"/>
    <mergeCell ref="L77:N77"/>
    <mergeCell ref="F78:G78"/>
    <mergeCell ref="L78:N78"/>
    <mergeCell ref="F79:G79"/>
    <mergeCell ref="L79:N79"/>
    <mergeCell ref="F74:G74"/>
    <mergeCell ref="L74:N74"/>
    <mergeCell ref="F75:G75"/>
    <mergeCell ref="L75:N75"/>
    <mergeCell ref="F76:G76"/>
    <mergeCell ref="L76:N76"/>
    <mergeCell ref="F71:G71"/>
    <mergeCell ref="L71:N71"/>
    <mergeCell ref="F72:G72"/>
    <mergeCell ref="L72:N72"/>
    <mergeCell ref="F73:G73"/>
    <mergeCell ref="L73:N73"/>
    <mergeCell ref="F68:G68"/>
    <mergeCell ref="L68:N68"/>
    <mergeCell ref="F69:G69"/>
    <mergeCell ref="L69:N69"/>
    <mergeCell ref="F70:G70"/>
    <mergeCell ref="L70:N70"/>
    <mergeCell ref="F65:G65"/>
    <mergeCell ref="L65:N65"/>
    <mergeCell ref="F66:G66"/>
    <mergeCell ref="L66:N66"/>
    <mergeCell ref="F67:G67"/>
    <mergeCell ref="L67:N67"/>
    <mergeCell ref="F62:G62"/>
    <mergeCell ref="L62:N62"/>
    <mergeCell ref="F63:G63"/>
    <mergeCell ref="L63:N63"/>
    <mergeCell ref="F64:G64"/>
    <mergeCell ref="L64:N64"/>
    <mergeCell ref="F59:G59"/>
    <mergeCell ref="L59:N59"/>
    <mergeCell ref="F60:G60"/>
    <mergeCell ref="L60:N60"/>
    <mergeCell ref="F61:G61"/>
    <mergeCell ref="L61:N61"/>
    <mergeCell ref="F56:G56"/>
    <mergeCell ref="L56:N56"/>
    <mergeCell ref="F57:G57"/>
    <mergeCell ref="L57:N57"/>
    <mergeCell ref="F58:G58"/>
    <mergeCell ref="L58:N58"/>
    <mergeCell ref="F53:G53"/>
    <mergeCell ref="L53:N53"/>
    <mergeCell ref="F54:G54"/>
    <mergeCell ref="L54:N54"/>
    <mergeCell ref="F55:G55"/>
    <mergeCell ref="L55:N55"/>
    <mergeCell ref="F50:G50"/>
    <mergeCell ref="L50:N50"/>
    <mergeCell ref="F51:G51"/>
    <mergeCell ref="L51:N51"/>
    <mergeCell ref="F52:G52"/>
    <mergeCell ref="L52:N52"/>
    <mergeCell ref="F47:G47"/>
    <mergeCell ref="L47:N47"/>
    <mergeCell ref="F48:G48"/>
    <mergeCell ref="L48:N48"/>
    <mergeCell ref="F49:G49"/>
    <mergeCell ref="L49:N49"/>
    <mergeCell ref="F44:G44"/>
    <mergeCell ref="L44:N44"/>
    <mergeCell ref="F45:G45"/>
    <mergeCell ref="L45:N45"/>
    <mergeCell ref="F46:G46"/>
    <mergeCell ref="L46:N46"/>
    <mergeCell ref="F34:G34"/>
    <mergeCell ref="L34:N34"/>
    <mergeCell ref="F42:G42"/>
    <mergeCell ref="L42:N42"/>
    <mergeCell ref="F43:G43"/>
    <mergeCell ref="L43:N43"/>
    <mergeCell ref="F31:G31"/>
    <mergeCell ref="L31:N31"/>
    <mergeCell ref="F32:G32"/>
    <mergeCell ref="L32:N32"/>
    <mergeCell ref="F33:G33"/>
    <mergeCell ref="L33:N33"/>
    <mergeCell ref="F28:G28"/>
    <mergeCell ref="L28:N28"/>
    <mergeCell ref="F29:G29"/>
    <mergeCell ref="L29:N29"/>
    <mergeCell ref="F30:G30"/>
    <mergeCell ref="L30:N30"/>
    <mergeCell ref="F25:G25"/>
    <mergeCell ref="L25:N25"/>
    <mergeCell ref="F26:G26"/>
    <mergeCell ref="L26:N26"/>
    <mergeCell ref="F27:G27"/>
    <mergeCell ref="L27:N27"/>
    <mergeCell ref="F22:G22"/>
    <mergeCell ref="L22:N22"/>
    <mergeCell ref="F23:G23"/>
    <mergeCell ref="L23:N23"/>
    <mergeCell ref="F24:G24"/>
    <mergeCell ref="L24:N24"/>
    <mergeCell ref="F19:G19"/>
    <mergeCell ref="L19:N19"/>
    <mergeCell ref="F20:G20"/>
    <mergeCell ref="L20:N20"/>
    <mergeCell ref="F21:G21"/>
    <mergeCell ref="L21:N21"/>
    <mergeCell ref="F16:G16"/>
    <mergeCell ref="L16:N16"/>
    <mergeCell ref="F17:G17"/>
    <mergeCell ref="L17:N17"/>
    <mergeCell ref="F18:G18"/>
    <mergeCell ref="L18:N18"/>
    <mergeCell ref="F13:G13"/>
    <mergeCell ref="L13:N13"/>
    <mergeCell ref="F14:G14"/>
    <mergeCell ref="L14:N14"/>
    <mergeCell ref="F15:G15"/>
    <mergeCell ref="L15:N15"/>
    <mergeCell ref="F10:G10"/>
    <mergeCell ref="L10:N10"/>
    <mergeCell ref="F11:G11"/>
    <mergeCell ref="L11:N11"/>
    <mergeCell ref="F12:G12"/>
    <mergeCell ref="L12:N12"/>
    <mergeCell ref="R5:R6"/>
    <mergeCell ref="D6:G6"/>
    <mergeCell ref="J6:N6"/>
    <mergeCell ref="F8:G8"/>
    <mergeCell ref="L8:N8"/>
    <mergeCell ref="F9:G9"/>
    <mergeCell ref="L9:N9"/>
    <mergeCell ref="B1:R1"/>
    <mergeCell ref="B2:R2"/>
    <mergeCell ref="B3:R3"/>
    <mergeCell ref="B4:C4"/>
    <mergeCell ref="P4:R4"/>
    <mergeCell ref="B5:B6"/>
    <mergeCell ref="C5:C6"/>
    <mergeCell ref="D5:I5"/>
    <mergeCell ref="J5:P5"/>
    <mergeCell ref="Q5:Q6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1:T205"/>
  <sheetViews>
    <sheetView zoomScalePageLayoutView="0" workbookViewId="0" topLeftCell="A7">
      <selection activeCell="R137" sqref="R137"/>
    </sheetView>
  </sheetViews>
  <sheetFormatPr defaultColWidth="8.7109375" defaultRowHeight="15" customHeight="1"/>
  <cols>
    <col min="1" max="1" width="10.7109375" style="4" customWidth="1"/>
    <col min="2" max="2" width="0.13671875" style="4" customWidth="1"/>
    <col min="3" max="3" width="2.28125" style="4" customWidth="1"/>
    <col min="4" max="4" width="1.28515625" style="4" customWidth="1"/>
    <col min="5" max="5" width="60.7109375" style="4" customWidth="1"/>
    <col min="6" max="7" width="8.7109375" style="4" hidden="1" customWidth="1"/>
    <col min="8" max="8" width="14.57421875" style="4" hidden="1" customWidth="1"/>
    <col min="9" max="9" width="2.28125" style="4" hidden="1" customWidth="1"/>
    <col min="10" max="10" width="7.7109375" style="4" hidden="1" customWidth="1"/>
    <col min="11" max="13" width="8.7109375" style="4" hidden="1" customWidth="1"/>
    <col min="14" max="14" width="8.28125" style="4" hidden="1" customWidth="1"/>
    <col min="15" max="15" width="0.2890625" style="4" hidden="1" customWidth="1"/>
    <col min="16" max="16" width="0.9921875" style="4" hidden="1" customWidth="1"/>
    <col min="17" max="17" width="7.7109375" style="4" hidden="1" customWidth="1"/>
    <col min="18" max="18" width="45.7109375" style="4" customWidth="1"/>
    <col min="19" max="19" width="8.7109375" style="4" hidden="1" customWidth="1"/>
    <col min="20" max="20" width="15.7109375" style="4" customWidth="1"/>
    <col min="21" max="64" width="8.7109375" style="4" customWidth="1"/>
  </cols>
  <sheetData>
    <row r="1" spans="1:19" ht="15" customHeight="1">
      <c r="A1" s="150"/>
      <c r="B1" s="150"/>
      <c r="C1" s="150"/>
      <c r="D1" s="150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0"/>
      <c r="P1" s="150"/>
      <c r="Q1" s="150"/>
      <c r="R1" s="150"/>
      <c r="S1" s="150"/>
    </row>
    <row r="2" spans="1:19" ht="21.75" customHeight="1">
      <c r="A2" s="150"/>
      <c r="B2" s="150"/>
      <c r="C2" s="150"/>
      <c r="D2" s="150"/>
      <c r="E2" s="421" t="s">
        <v>636</v>
      </c>
      <c r="F2" s="421"/>
      <c r="G2" s="421"/>
      <c r="H2" s="421"/>
      <c r="I2" s="421"/>
      <c r="J2" s="421"/>
      <c r="K2" s="421"/>
      <c r="L2" s="421"/>
      <c r="M2" s="421"/>
      <c r="N2" s="421"/>
      <c r="O2" s="150"/>
      <c r="P2" s="150"/>
      <c r="Q2" s="150"/>
      <c r="R2" s="150"/>
      <c r="S2" s="150"/>
    </row>
    <row r="3" spans="1:19" ht="51" customHeight="1">
      <c r="A3" s="150"/>
      <c r="B3" s="150"/>
      <c r="C3" s="150"/>
      <c r="D3" s="422" t="s">
        <v>807</v>
      </c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150"/>
      <c r="R3" s="150"/>
      <c r="S3" s="150"/>
    </row>
    <row r="4" spans="1:19" ht="15" customHeight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</row>
    <row r="5" spans="1:19" ht="15.75" customHeight="1">
      <c r="A5" s="423" t="s">
        <v>808</v>
      </c>
      <c r="B5" s="423"/>
      <c r="C5" s="424" t="s">
        <v>937</v>
      </c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</row>
    <row r="6" spans="1:19" ht="31.5" customHeight="1">
      <c r="A6" s="425" t="s">
        <v>810</v>
      </c>
      <c r="B6" s="425"/>
      <c r="C6" s="425"/>
      <c r="D6" s="425"/>
      <c r="E6" s="425"/>
      <c r="F6" s="425"/>
      <c r="G6" s="425"/>
      <c r="H6" s="425"/>
      <c r="I6" s="425"/>
      <c r="J6" s="425" t="s">
        <v>810</v>
      </c>
      <c r="K6" s="425"/>
      <c r="L6" s="425"/>
      <c r="M6" s="425"/>
      <c r="N6" s="425"/>
      <c r="O6" s="425"/>
      <c r="P6" s="425"/>
      <c r="Q6" s="425"/>
      <c r="R6" s="425"/>
      <c r="S6" s="425"/>
    </row>
    <row r="7" spans="1:19" ht="14.25" customHeight="1">
      <c r="A7" s="426" t="s">
        <v>641</v>
      </c>
      <c r="B7" s="426" t="s">
        <v>642</v>
      </c>
      <c r="C7" s="426"/>
      <c r="D7" s="426"/>
      <c r="E7" s="426"/>
      <c r="F7" s="427" t="s">
        <v>643</v>
      </c>
      <c r="G7" s="427"/>
      <c r="H7" s="427"/>
      <c r="I7" s="427"/>
      <c r="J7" s="427"/>
      <c r="K7" s="427"/>
      <c r="L7" s="427" t="s">
        <v>644</v>
      </c>
      <c r="M7" s="427"/>
      <c r="N7" s="427"/>
      <c r="O7" s="427"/>
      <c r="P7" s="427"/>
      <c r="Q7" s="427"/>
      <c r="R7" s="427"/>
      <c r="S7" s="447" t="s">
        <v>645</v>
      </c>
    </row>
    <row r="8" spans="1:19" ht="15" customHeight="1">
      <c r="A8" s="426"/>
      <c r="B8" s="426"/>
      <c r="C8" s="426"/>
      <c r="D8" s="426"/>
      <c r="E8" s="426"/>
      <c r="F8" s="426" t="s">
        <v>646</v>
      </c>
      <c r="G8" s="426"/>
      <c r="H8" s="426"/>
      <c r="I8" s="428" t="s">
        <v>811</v>
      </c>
      <c r="J8" s="428"/>
      <c r="K8" s="426" t="s">
        <v>648</v>
      </c>
      <c r="L8" s="426" t="s">
        <v>649</v>
      </c>
      <c r="M8" s="426"/>
      <c r="N8" s="426"/>
      <c r="O8" s="426"/>
      <c r="P8" s="426" t="s">
        <v>650</v>
      </c>
      <c r="Q8" s="426"/>
      <c r="R8" s="447" t="s">
        <v>651</v>
      </c>
      <c r="S8" s="447"/>
    </row>
    <row r="9" spans="1:20" ht="15" customHeight="1">
      <c r="A9" s="426"/>
      <c r="B9" s="426"/>
      <c r="C9" s="426"/>
      <c r="D9" s="426"/>
      <c r="E9" s="426"/>
      <c r="F9" s="152" t="s">
        <v>812</v>
      </c>
      <c r="G9" s="152" t="s">
        <v>813</v>
      </c>
      <c r="H9" s="152" t="s">
        <v>814</v>
      </c>
      <c r="I9" s="428"/>
      <c r="J9" s="428"/>
      <c r="K9" s="426"/>
      <c r="L9" s="152" t="s">
        <v>815</v>
      </c>
      <c r="M9" s="152" t="s">
        <v>816</v>
      </c>
      <c r="N9" s="426" t="s">
        <v>817</v>
      </c>
      <c r="O9" s="426"/>
      <c r="P9" s="426"/>
      <c r="Q9" s="426"/>
      <c r="R9" s="447"/>
      <c r="S9" s="447"/>
      <c r="T9" s="181" t="s">
        <v>10</v>
      </c>
    </row>
    <row r="10" spans="1:20" ht="15.75" customHeight="1" hidden="1">
      <c r="A10" s="153" t="s">
        <v>818</v>
      </c>
      <c r="B10" s="429" t="s">
        <v>819</v>
      </c>
      <c r="C10" s="429"/>
      <c r="D10" s="429"/>
      <c r="E10" s="429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61"/>
      <c r="S10" s="161"/>
      <c r="T10" s="182"/>
    </row>
    <row r="11" spans="1:20" ht="9.75" customHeight="1" hidden="1">
      <c r="A11" s="156" t="s">
        <v>820</v>
      </c>
      <c r="B11" s="430" t="s">
        <v>653</v>
      </c>
      <c r="C11" s="430"/>
      <c r="D11" s="430"/>
      <c r="E11" s="430"/>
      <c r="F11" s="157">
        <v>20000</v>
      </c>
      <c r="G11" s="157">
        <v>0</v>
      </c>
      <c r="H11" s="157">
        <v>0</v>
      </c>
      <c r="I11" s="431">
        <v>0</v>
      </c>
      <c r="J11" s="431"/>
      <c r="K11" s="157">
        <v>20000</v>
      </c>
      <c r="L11" s="157">
        <v>0</v>
      </c>
      <c r="M11" s="157">
        <v>0</v>
      </c>
      <c r="N11" s="431">
        <v>0</v>
      </c>
      <c r="O11" s="431"/>
      <c r="P11" s="431">
        <v>0</v>
      </c>
      <c r="Q11" s="431"/>
      <c r="R11" s="163">
        <v>0</v>
      </c>
      <c r="S11" s="163">
        <v>20000</v>
      </c>
      <c r="T11" s="183"/>
    </row>
    <row r="12" spans="1:20" ht="9.75" customHeight="1" hidden="1">
      <c r="A12" s="156" t="s">
        <v>821</v>
      </c>
      <c r="B12" s="430" t="s">
        <v>822</v>
      </c>
      <c r="C12" s="430"/>
      <c r="D12" s="430"/>
      <c r="E12" s="430"/>
      <c r="F12" s="157">
        <v>0</v>
      </c>
      <c r="G12" s="157">
        <v>0</v>
      </c>
      <c r="H12" s="157">
        <v>0</v>
      </c>
      <c r="I12" s="431">
        <v>0</v>
      </c>
      <c r="J12" s="431"/>
      <c r="K12" s="157">
        <v>0</v>
      </c>
      <c r="L12" s="157">
        <v>481223.02</v>
      </c>
      <c r="M12" s="157">
        <v>0</v>
      </c>
      <c r="N12" s="431">
        <v>481223.02</v>
      </c>
      <c r="O12" s="431"/>
      <c r="P12" s="431">
        <v>0</v>
      </c>
      <c r="Q12" s="431"/>
      <c r="R12" s="163">
        <v>481223.02</v>
      </c>
      <c r="S12" s="163">
        <v>-481223.02</v>
      </c>
      <c r="T12" s="183"/>
    </row>
    <row r="13" spans="1:20" ht="9.75" customHeight="1" hidden="1">
      <c r="A13" s="156" t="s">
        <v>823</v>
      </c>
      <c r="B13" s="430" t="s">
        <v>824</v>
      </c>
      <c r="C13" s="430"/>
      <c r="D13" s="430"/>
      <c r="E13" s="430"/>
      <c r="F13" s="157">
        <v>0</v>
      </c>
      <c r="G13" s="157">
        <v>0</v>
      </c>
      <c r="H13" s="157">
        <v>0</v>
      </c>
      <c r="I13" s="431">
        <v>0</v>
      </c>
      <c r="J13" s="431"/>
      <c r="K13" s="157">
        <v>0</v>
      </c>
      <c r="L13" s="157">
        <v>1848408.86</v>
      </c>
      <c r="M13" s="157">
        <v>0</v>
      </c>
      <c r="N13" s="431">
        <v>1848408.86</v>
      </c>
      <c r="O13" s="431"/>
      <c r="P13" s="431">
        <v>0</v>
      </c>
      <c r="Q13" s="431"/>
      <c r="R13" s="163">
        <v>1848408.86</v>
      </c>
      <c r="S13" s="163">
        <v>-1848408.86</v>
      </c>
      <c r="T13" s="183"/>
    </row>
    <row r="14" spans="1:20" ht="9.75" customHeight="1" hidden="1">
      <c r="A14" s="156" t="s">
        <v>825</v>
      </c>
      <c r="B14" s="430" t="s">
        <v>826</v>
      </c>
      <c r="C14" s="430"/>
      <c r="D14" s="430"/>
      <c r="E14" s="430"/>
      <c r="F14" s="157">
        <v>0</v>
      </c>
      <c r="G14" s="157">
        <v>0</v>
      </c>
      <c r="H14" s="157">
        <v>0</v>
      </c>
      <c r="I14" s="431">
        <v>0</v>
      </c>
      <c r="J14" s="431"/>
      <c r="K14" s="157">
        <v>0</v>
      </c>
      <c r="L14" s="157">
        <v>516632.63</v>
      </c>
      <c r="M14" s="157">
        <v>0</v>
      </c>
      <c r="N14" s="431">
        <v>516632.63</v>
      </c>
      <c r="O14" s="431"/>
      <c r="P14" s="431">
        <v>0</v>
      </c>
      <c r="Q14" s="431"/>
      <c r="R14" s="163">
        <v>516632.63</v>
      </c>
      <c r="S14" s="163">
        <v>-516632.63</v>
      </c>
      <c r="T14" s="183"/>
    </row>
    <row r="15" spans="1:20" ht="9.75" customHeight="1" hidden="1">
      <c r="A15" s="156" t="s">
        <v>827</v>
      </c>
      <c r="B15" s="430" t="s">
        <v>826</v>
      </c>
      <c r="C15" s="430"/>
      <c r="D15" s="430"/>
      <c r="E15" s="430"/>
      <c r="F15" s="157">
        <v>0</v>
      </c>
      <c r="G15" s="157">
        <v>0</v>
      </c>
      <c r="H15" s="157">
        <v>0</v>
      </c>
      <c r="I15" s="431">
        <v>0</v>
      </c>
      <c r="J15" s="431"/>
      <c r="K15" s="157">
        <v>0</v>
      </c>
      <c r="L15" s="157">
        <v>1547655.12</v>
      </c>
      <c r="M15" s="157">
        <v>0</v>
      </c>
      <c r="N15" s="431">
        <v>1547655.12</v>
      </c>
      <c r="O15" s="431"/>
      <c r="P15" s="431">
        <v>0</v>
      </c>
      <c r="Q15" s="431"/>
      <c r="R15" s="163">
        <v>1547655.12</v>
      </c>
      <c r="S15" s="163">
        <v>-1547655.12</v>
      </c>
      <c r="T15" s="183"/>
    </row>
    <row r="16" spans="1:20" ht="9.75" customHeight="1" hidden="1">
      <c r="A16" s="156" t="s">
        <v>828</v>
      </c>
      <c r="B16" s="430" t="s">
        <v>829</v>
      </c>
      <c r="C16" s="430"/>
      <c r="D16" s="430"/>
      <c r="E16" s="430"/>
      <c r="F16" s="157">
        <v>0</v>
      </c>
      <c r="G16" s="157">
        <v>0</v>
      </c>
      <c r="H16" s="157">
        <v>0</v>
      </c>
      <c r="I16" s="431">
        <v>0</v>
      </c>
      <c r="J16" s="431"/>
      <c r="K16" s="157">
        <v>0</v>
      </c>
      <c r="L16" s="157">
        <v>328588.36</v>
      </c>
      <c r="M16" s="157">
        <v>0</v>
      </c>
      <c r="N16" s="431">
        <v>328588.36</v>
      </c>
      <c r="O16" s="431"/>
      <c r="P16" s="431">
        <v>0</v>
      </c>
      <c r="Q16" s="431"/>
      <c r="R16" s="163">
        <v>328588.36</v>
      </c>
      <c r="S16" s="163">
        <v>-328588.36</v>
      </c>
      <c r="T16" s="183"/>
    </row>
    <row r="17" spans="1:20" ht="9.75" customHeight="1" hidden="1">
      <c r="A17" s="156" t="s">
        <v>830</v>
      </c>
      <c r="B17" s="430" t="s">
        <v>831</v>
      </c>
      <c r="C17" s="430"/>
      <c r="D17" s="430"/>
      <c r="E17" s="430"/>
      <c r="F17" s="157">
        <v>0</v>
      </c>
      <c r="G17" s="157">
        <v>0</v>
      </c>
      <c r="H17" s="157">
        <v>0</v>
      </c>
      <c r="I17" s="431">
        <v>0</v>
      </c>
      <c r="J17" s="431"/>
      <c r="K17" s="157">
        <v>0</v>
      </c>
      <c r="L17" s="157">
        <v>101537</v>
      </c>
      <c r="M17" s="157">
        <v>0</v>
      </c>
      <c r="N17" s="431">
        <v>101537</v>
      </c>
      <c r="O17" s="431"/>
      <c r="P17" s="431">
        <v>0</v>
      </c>
      <c r="Q17" s="431"/>
      <c r="R17" s="163">
        <v>101537</v>
      </c>
      <c r="S17" s="163">
        <v>-101537</v>
      </c>
      <c r="T17" s="183"/>
    </row>
    <row r="18" spans="1:20" ht="9.75" customHeight="1" hidden="1">
      <c r="A18" s="156" t="s">
        <v>832</v>
      </c>
      <c r="B18" s="430" t="s">
        <v>833</v>
      </c>
      <c r="C18" s="430"/>
      <c r="D18" s="430"/>
      <c r="E18" s="430"/>
      <c r="F18" s="157">
        <v>0</v>
      </c>
      <c r="G18" s="157">
        <v>0</v>
      </c>
      <c r="H18" s="157">
        <v>0</v>
      </c>
      <c r="I18" s="431">
        <v>0</v>
      </c>
      <c r="J18" s="431"/>
      <c r="K18" s="157">
        <v>0</v>
      </c>
      <c r="L18" s="157">
        <v>826106.36</v>
      </c>
      <c r="M18" s="157">
        <v>0</v>
      </c>
      <c r="N18" s="431">
        <v>826106.36</v>
      </c>
      <c r="O18" s="431"/>
      <c r="P18" s="431">
        <v>0</v>
      </c>
      <c r="Q18" s="431"/>
      <c r="R18" s="163">
        <v>826106.36</v>
      </c>
      <c r="S18" s="163">
        <v>-826106.36</v>
      </c>
      <c r="T18" s="183"/>
    </row>
    <row r="19" spans="1:20" ht="9.75" customHeight="1" hidden="1">
      <c r="A19" s="156" t="s">
        <v>836</v>
      </c>
      <c r="B19" s="430" t="s">
        <v>835</v>
      </c>
      <c r="C19" s="430"/>
      <c r="D19" s="430"/>
      <c r="E19" s="430"/>
      <c r="F19" s="157">
        <v>0</v>
      </c>
      <c r="G19" s="157">
        <v>0</v>
      </c>
      <c r="H19" s="157">
        <v>0</v>
      </c>
      <c r="I19" s="431">
        <v>0</v>
      </c>
      <c r="J19" s="431"/>
      <c r="K19" s="157">
        <v>0</v>
      </c>
      <c r="L19" s="157">
        <v>0</v>
      </c>
      <c r="M19" s="157">
        <v>0</v>
      </c>
      <c r="N19" s="431">
        <v>0</v>
      </c>
      <c r="O19" s="431"/>
      <c r="P19" s="431">
        <v>859271.09</v>
      </c>
      <c r="Q19" s="431"/>
      <c r="R19" s="163">
        <v>859271.09</v>
      </c>
      <c r="S19" s="163">
        <v>-859271.09</v>
      </c>
      <c r="T19" s="183"/>
    </row>
    <row r="20" spans="1:20" ht="9.75" customHeight="1" hidden="1">
      <c r="A20" s="156" t="s">
        <v>837</v>
      </c>
      <c r="B20" s="430" t="s">
        <v>838</v>
      </c>
      <c r="C20" s="430"/>
      <c r="D20" s="430"/>
      <c r="E20" s="430"/>
      <c r="F20" s="157">
        <v>0</v>
      </c>
      <c r="G20" s="157">
        <v>0</v>
      </c>
      <c r="H20" s="157">
        <v>0</v>
      </c>
      <c r="I20" s="431">
        <v>0</v>
      </c>
      <c r="J20" s="431"/>
      <c r="K20" s="157">
        <v>0</v>
      </c>
      <c r="L20" s="157">
        <v>-855.78</v>
      </c>
      <c r="M20" s="157">
        <v>0</v>
      </c>
      <c r="N20" s="431">
        <v>-855.78</v>
      </c>
      <c r="O20" s="431"/>
      <c r="P20" s="431">
        <v>213430.2</v>
      </c>
      <c r="Q20" s="431"/>
      <c r="R20" s="163">
        <v>212574.42</v>
      </c>
      <c r="S20" s="163">
        <v>-212574.42</v>
      </c>
      <c r="T20" s="183"/>
    </row>
    <row r="21" spans="1:20" ht="9.75" customHeight="1" hidden="1">
      <c r="A21" s="156" t="s">
        <v>839</v>
      </c>
      <c r="B21" s="430" t="s">
        <v>840</v>
      </c>
      <c r="C21" s="430"/>
      <c r="D21" s="430"/>
      <c r="E21" s="430"/>
      <c r="F21" s="157">
        <v>0</v>
      </c>
      <c r="G21" s="157">
        <v>0</v>
      </c>
      <c r="H21" s="157">
        <v>0</v>
      </c>
      <c r="I21" s="431">
        <v>0</v>
      </c>
      <c r="J21" s="431"/>
      <c r="K21" s="157">
        <v>0</v>
      </c>
      <c r="L21" s="157">
        <v>411117.38</v>
      </c>
      <c r="M21" s="157">
        <v>0</v>
      </c>
      <c r="N21" s="431">
        <v>411117.38</v>
      </c>
      <c r="O21" s="431"/>
      <c r="P21" s="431">
        <v>0</v>
      </c>
      <c r="Q21" s="431"/>
      <c r="R21" s="163">
        <v>411117.38</v>
      </c>
      <c r="S21" s="163">
        <v>-411117.38</v>
      </c>
      <c r="T21" s="183"/>
    </row>
    <row r="22" spans="1:20" ht="9.75" customHeight="1" hidden="1">
      <c r="A22" s="156" t="s">
        <v>841</v>
      </c>
      <c r="B22" s="430" t="s">
        <v>842</v>
      </c>
      <c r="C22" s="430"/>
      <c r="D22" s="430"/>
      <c r="E22" s="430"/>
      <c r="F22" s="157">
        <v>0</v>
      </c>
      <c r="G22" s="157">
        <v>0</v>
      </c>
      <c r="H22" s="157">
        <v>0</v>
      </c>
      <c r="I22" s="431">
        <v>0</v>
      </c>
      <c r="J22" s="431"/>
      <c r="K22" s="157">
        <v>0</v>
      </c>
      <c r="L22" s="157">
        <v>72768.48</v>
      </c>
      <c r="M22" s="157">
        <v>0</v>
      </c>
      <c r="N22" s="431">
        <v>72768.48</v>
      </c>
      <c r="O22" s="431"/>
      <c r="P22" s="431">
        <v>0</v>
      </c>
      <c r="Q22" s="431"/>
      <c r="R22" s="163">
        <v>72768.48</v>
      </c>
      <c r="S22" s="163">
        <v>-72768.48</v>
      </c>
      <c r="T22" s="183"/>
    </row>
    <row r="23" spans="1:20" ht="9.75" customHeight="1" hidden="1">
      <c r="A23" s="156" t="s">
        <v>843</v>
      </c>
      <c r="B23" s="430" t="s">
        <v>844</v>
      </c>
      <c r="C23" s="430"/>
      <c r="D23" s="430"/>
      <c r="E23" s="430"/>
      <c r="F23" s="157">
        <v>0</v>
      </c>
      <c r="G23" s="157">
        <v>0</v>
      </c>
      <c r="H23" s="157">
        <v>0</v>
      </c>
      <c r="I23" s="431">
        <v>0</v>
      </c>
      <c r="J23" s="431"/>
      <c r="K23" s="157">
        <v>0</v>
      </c>
      <c r="L23" s="157">
        <v>975462.62</v>
      </c>
      <c r="M23" s="157">
        <v>0</v>
      </c>
      <c r="N23" s="431">
        <v>975462.62</v>
      </c>
      <c r="O23" s="431"/>
      <c r="P23" s="431">
        <v>0</v>
      </c>
      <c r="Q23" s="431"/>
      <c r="R23" s="163">
        <v>975462.62</v>
      </c>
      <c r="S23" s="163">
        <v>-975462.62</v>
      </c>
      <c r="T23" s="183"/>
    </row>
    <row r="24" spans="1:20" ht="9.75" customHeight="1" hidden="1">
      <c r="A24" s="156" t="s">
        <v>845</v>
      </c>
      <c r="B24" s="430" t="s">
        <v>846</v>
      </c>
      <c r="C24" s="430"/>
      <c r="D24" s="430"/>
      <c r="E24" s="430"/>
      <c r="F24" s="157">
        <v>0</v>
      </c>
      <c r="G24" s="157">
        <v>0</v>
      </c>
      <c r="H24" s="157">
        <v>0</v>
      </c>
      <c r="I24" s="431">
        <v>0</v>
      </c>
      <c r="J24" s="431"/>
      <c r="K24" s="157">
        <v>0</v>
      </c>
      <c r="L24" s="157">
        <v>3417.99</v>
      </c>
      <c r="M24" s="157">
        <v>0</v>
      </c>
      <c r="N24" s="431">
        <v>3417.99</v>
      </c>
      <c r="O24" s="431"/>
      <c r="P24" s="431">
        <v>0</v>
      </c>
      <c r="Q24" s="431"/>
      <c r="R24" s="163">
        <v>3417.99</v>
      </c>
      <c r="S24" s="163">
        <v>-3417.99</v>
      </c>
      <c r="T24" s="183"/>
    </row>
    <row r="25" spans="1:20" ht="9.75" customHeight="1" hidden="1">
      <c r="A25" s="156" t="s">
        <v>847</v>
      </c>
      <c r="B25" s="430" t="s">
        <v>848</v>
      </c>
      <c r="C25" s="430"/>
      <c r="D25" s="430"/>
      <c r="E25" s="430"/>
      <c r="F25" s="157">
        <v>0</v>
      </c>
      <c r="G25" s="157">
        <v>0</v>
      </c>
      <c r="H25" s="157">
        <v>0</v>
      </c>
      <c r="I25" s="431">
        <v>0</v>
      </c>
      <c r="J25" s="431"/>
      <c r="K25" s="157">
        <v>0</v>
      </c>
      <c r="L25" s="157">
        <v>196606.25</v>
      </c>
      <c r="M25" s="157">
        <v>0</v>
      </c>
      <c r="N25" s="431">
        <v>196606.25</v>
      </c>
      <c r="O25" s="431"/>
      <c r="P25" s="431">
        <v>0</v>
      </c>
      <c r="Q25" s="431"/>
      <c r="R25" s="163">
        <v>196606.25</v>
      </c>
      <c r="S25" s="163">
        <v>-196606.25</v>
      </c>
      <c r="T25" s="183"/>
    </row>
    <row r="26" spans="1:20" ht="9.75" customHeight="1" hidden="1">
      <c r="A26" s="156" t="s">
        <v>849</v>
      </c>
      <c r="B26" s="430" t="s">
        <v>850</v>
      </c>
      <c r="C26" s="430"/>
      <c r="D26" s="430"/>
      <c r="E26" s="430"/>
      <c r="F26" s="157">
        <v>0</v>
      </c>
      <c r="G26" s="157">
        <v>0</v>
      </c>
      <c r="H26" s="157">
        <v>0</v>
      </c>
      <c r="I26" s="431">
        <v>0</v>
      </c>
      <c r="J26" s="431"/>
      <c r="K26" s="157">
        <v>0</v>
      </c>
      <c r="L26" s="157">
        <v>0</v>
      </c>
      <c r="M26" s="157">
        <v>0</v>
      </c>
      <c r="N26" s="431">
        <v>0</v>
      </c>
      <c r="O26" s="431"/>
      <c r="P26" s="431">
        <v>188410.54</v>
      </c>
      <c r="Q26" s="431"/>
      <c r="R26" s="163">
        <v>188410.54</v>
      </c>
      <c r="S26" s="163">
        <v>-188410.54</v>
      </c>
      <c r="T26" s="183"/>
    </row>
    <row r="27" spans="1:20" ht="9.75" customHeight="1" hidden="1">
      <c r="A27" s="156" t="s">
        <v>851</v>
      </c>
      <c r="B27" s="430" t="s">
        <v>852</v>
      </c>
      <c r="C27" s="430"/>
      <c r="D27" s="430"/>
      <c r="E27" s="430"/>
      <c r="F27" s="157">
        <v>0</v>
      </c>
      <c r="G27" s="157">
        <v>0</v>
      </c>
      <c r="H27" s="157">
        <v>0</v>
      </c>
      <c r="I27" s="431">
        <v>0</v>
      </c>
      <c r="J27" s="431"/>
      <c r="K27" s="157">
        <v>0</v>
      </c>
      <c r="L27" s="157">
        <v>616.39</v>
      </c>
      <c r="M27" s="157">
        <v>0</v>
      </c>
      <c r="N27" s="431">
        <v>616.39</v>
      </c>
      <c r="O27" s="431"/>
      <c r="P27" s="431">
        <v>42337.63</v>
      </c>
      <c r="Q27" s="431"/>
      <c r="R27" s="163">
        <v>42954.02</v>
      </c>
      <c r="S27" s="163">
        <v>-42954.02</v>
      </c>
      <c r="T27" s="183"/>
    </row>
    <row r="28" spans="1:20" ht="9.75" customHeight="1" hidden="1">
      <c r="A28" s="158" t="s">
        <v>853</v>
      </c>
      <c r="B28" s="432" t="s">
        <v>854</v>
      </c>
      <c r="C28" s="432"/>
      <c r="D28" s="432"/>
      <c r="E28" s="432"/>
      <c r="F28" s="159">
        <v>0</v>
      </c>
      <c r="G28" s="159">
        <v>0</v>
      </c>
      <c r="H28" s="159">
        <v>0</v>
      </c>
      <c r="I28" s="433">
        <v>0</v>
      </c>
      <c r="J28" s="433"/>
      <c r="K28" s="159">
        <v>0</v>
      </c>
      <c r="L28" s="159">
        <v>44658.24</v>
      </c>
      <c r="M28" s="159">
        <v>0</v>
      </c>
      <c r="N28" s="433">
        <v>44658.24</v>
      </c>
      <c r="O28" s="433"/>
      <c r="P28" s="433">
        <v>0</v>
      </c>
      <c r="Q28" s="433"/>
      <c r="R28" s="163">
        <v>44658.24</v>
      </c>
      <c r="S28" s="163">
        <v>-44658.24</v>
      </c>
      <c r="T28" s="183"/>
    </row>
    <row r="29" spans="1:19" ht="9.75" customHeight="1" hidden="1">
      <c r="A29" s="150"/>
      <c r="B29" s="434" t="s">
        <v>855</v>
      </c>
      <c r="C29" s="434"/>
      <c r="D29" s="434"/>
      <c r="E29" s="434"/>
      <c r="F29" s="160">
        <v>20000</v>
      </c>
      <c r="G29" s="160">
        <v>0</v>
      </c>
      <c r="H29" s="160">
        <v>0</v>
      </c>
      <c r="I29" s="435">
        <v>0</v>
      </c>
      <c r="J29" s="435"/>
      <c r="K29" s="160">
        <v>20000</v>
      </c>
      <c r="L29" s="160">
        <v>7353942.92</v>
      </c>
      <c r="M29" s="160">
        <v>0</v>
      </c>
      <c r="N29" s="435">
        <v>7353942.92</v>
      </c>
      <c r="O29" s="435"/>
      <c r="P29" s="435">
        <v>1303449.46</v>
      </c>
      <c r="Q29" s="435"/>
      <c r="R29" s="159">
        <v>8657392.38</v>
      </c>
      <c r="S29" s="178">
        <v>-8637392.38</v>
      </c>
    </row>
    <row r="30" spans="1:19" ht="9.75" customHeight="1" hidden="1">
      <c r="A30" s="150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</row>
    <row r="31" spans="1:19" ht="9.75" customHeight="1" hidden="1">
      <c r="A31" s="153" t="s">
        <v>856</v>
      </c>
      <c r="B31" s="429" t="s">
        <v>857</v>
      </c>
      <c r="C31" s="429"/>
      <c r="D31" s="429"/>
      <c r="E31" s="429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76"/>
    </row>
    <row r="32" spans="1:19" ht="9.75" customHeight="1" hidden="1">
      <c r="A32" s="156" t="s">
        <v>858</v>
      </c>
      <c r="B32" s="430" t="s">
        <v>653</v>
      </c>
      <c r="C32" s="430"/>
      <c r="D32" s="430"/>
      <c r="E32" s="430"/>
      <c r="F32" s="157">
        <v>20000</v>
      </c>
      <c r="G32" s="157">
        <v>0</v>
      </c>
      <c r="H32" s="157">
        <v>0</v>
      </c>
      <c r="I32" s="431">
        <v>0</v>
      </c>
      <c r="J32" s="431"/>
      <c r="K32" s="157">
        <v>20000</v>
      </c>
      <c r="L32" s="157">
        <v>0</v>
      </c>
      <c r="M32" s="157">
        <v>0</v>
      </c>
      <c r="N32" s="431">
        <v>0</v>
      </c>
      <c r="O32" s="431"/>
      <c r="P32" s="431">
        <v>0</v>
      </c>
      <c r="Q32" s="431"/>
      <c r="R32" s="157">
        <v>0</v>
      </c>
      <c r="S32" s="177">
        <v>20000</v>
      </c>
    </row>
    <row r="33" spans="1:19" ht="9.75" customHeight="1" hidden="1">
      <c r="A33" s="156" t="s">
        <v>825</v>
      </c>
      <c r="B33" s="430" t="s">
        <v>826</v>
      </c>
      <c r="C33" s="430"/>
      <c r="D33" s="430"/>
      <c r="E33" s="430"/>
      <c r="F33" s="157">
        <v>0</v>
      </c>
      <c r="G33" s="157">
        <v>0</v>
      </c>
      <c r="H33" s="157">
        <v>0</v>
      </c>
      <c r="I33" s="431">
        <v>0</v>
      </c>
      <c r="J33" s="431"/>
      <c r="K33" s="157">
        <v>0</v>
      </c>
      <c r="L33" s="157">
        <v>3608372.03</v>
      </c>
      <c r="M33" s="157">
        <v>-5333444.04</v>
      </c>
      <c r="N33" s="431">
        <v>-1725072.01</v>
      </c>
      <c r="O33" s="431"/>
      <c r="P33" s="431">
        <v>0</v>
      </c>
      <c r="Q33" s="431"/>
      <c r="R33" s="157">
        <v>-1725072.01</v>
      </c>
      <c r="S33" s="177">
        <v>1725072.01</v>
      </c>
    </row>
    <row r="34" spans="1:19" ht="9.75" customHeight="1" hidden="1">
      <c r="A34" s="156" t="s">
        <v>827</v>
      </c>
      <c r="B34" s="430" t="s">
        <v>826</v>
      </c>
      <c r="C34" s="430"/>
      <c r="D34" s="430"/>
      <c r="E34" s="430"/>
      <c r="F34" s="157">
        <v>0</v>
      </c>
      <c r="G34" s="157">
        <v>0</v>
      </c>
      <c r="H34" s="157">
        <v>0</v>
      </c>
      <c r="I34" s="431">
        <v>0</v>
      </c>
      <c r="J34" s="431"/>
      <c r="K34" s="157">
        <v>0</v>
      </c>
      <c r="L34" s="157">
        <v>2328790.68</v>
      </c>
      <c r="M34" s="157">
        <v>-2338797.09</v>
      </c>
      <c r="N34" s="431">
        <v>-10006.41</v>
      </c>
      <c r="O34" s="431"/>
      <c r="P34" s="431">
        <v>0</v>
      </c>
      <c r="Q34" s="431"/>
      <c r="R34" s="157">
        <v>-10006.41</v>
      </c>
      <c r="S34" s="177">
        <v>10006.41</v>
      </c>
    </row>
    <row r="35" spans="1:19" ht="9.75" customHeight="1" hidden="1">
      <c r="A35" s="156" t="s">
        <v>830</v>
      </c>
      <c r="B35" s="430" t="s">
        <v>831</v>
      </c>
      <c r="C35" s="430"/>
      <c r="D35" s="430"/>
      <c r="E35" s="430"/>
      <c r="F35" s="157">
        <v>0</v>
      </c>
      <c r="G35" s="157">
        <v>0</v>
      </c>
      <c r="H35" s="157">
        <v>0</v>
      </c>
      <c r="I35" s="431">
        <v>0</v>
      </c>
      <c r="J35" s="431"/>
      <c r="K35" s="157">
        <v>0</v>
      </c>
      <c r="L35" s="157">
        <v>119586.61</v>
      </c>
      <c r="M35" s="157">
        <v>-119586.61</v>
      </c>
      <c r="N35" s="431">
        <v>0</v>
      </c>
      <c r="O35" s="431"/>
      <c r="P35" s="431">
        <v>0</v>
      </c>
      <c r="Q35" s="431"/>
      <c r="R35" s="157">
        <v>0</v>
      </c>
      <c r="S35" s="177">
        <v>0</v>
      </c>
    </row>
    <row r="36" spans="1:19" ht="9.75" customHeight="1" hidden="1">
      <c r="A36" s="156" t="s">
        <v>832</v>
      </c>
      <c r="B36" s="430" t="s">
        <v>833</v>
      </c>
      <c r="C36" s="430"/>
      <c r="D36" s="430"/>
      <c r="E36" s="430"/>
      <c r="F36" s="157">
        <v>0</v>
      </c>
      <c r="G36" s="157">
        <v>0</v>
      </c>
      <c r="H36" s="157">
        <v>0</v>
      </c>
      <c r="I36" s="431">
        <v>0</v>
      </c>
      <c r="J36" s="431"/>
      <c r="K36" s="157">
        <v>0</v>
      </c>
      <c r="L36" s="157">
        <v>1525910.52</v>
      </c>
      <c r="M36" s="157">
        <v>-1525910.52</v>
      </c>
      <c r="N36" s="431">
        <v>0</v>
      </c>
      <c r="O36" s="431"/>
      <c r="P36" s="431">
        <v>0</v>
      </c>
      <c r="Q36" s="431"/>
      <c r="R36" s="157">
        <v>0</v>
      </c>
      <c r="S36" s="177">
        <v>0</v>
      </c>
    </row>
    <row r="37" spans="1:19" ht="9.75" customHeight="1" hidden="1">
      <c r="A37" s="156" t="s">
        <v>836</v>
      </c>
      <c r="B37" s="430" t="s">
        <v>835</v>
      </c>
      <c r="C37" s="430"/>
      <c r="D37" s="430"/>
      <c r="E37" s="430"/>
      <c r="F37" s="157">
        <v>0</v>
      </c>
      <c r="G37" s="157">
        <v>0</v>
      </c>
      <c r="H37" s="157">
        <v>0</v>
      </c>
      <c r="I37" s="431">
        <v>0</v>
      </c>
      <c r="J37" s="431"/>
      <c r="K37" s="157">
        <v>0</v>
      </c>
      <c r="L37" s="157">
        <v>0</v>
      </c>
      <c r="M37" s="157">
        <v>-5198345.25</v>
      </c>
      <c r="N37" s="431">
        <v>-5198345.25</v>
      </c>
      <c r="O37" s="431"/>
      <c r="P37" s="431">
        <v>1371284.85</v>
      </c>
      <c r="Q37" s="431"/>
      <c r="R37" s="157">
        <v>-3827060.4</v>
      </c>
      <c r="S37" s="177">
        <v>3827060.4</v>
      </c>
    </row>
    <row r="38" spans="1:19" ht="9.75" customHeight="1" hidden="1">
      <c r="A38" s="156" t="s">
        <v>837</v>
      </c>
      <c r="B38" s="430" t="s">
        <v>838</v>
      </c>
      <c r="C38" s="430"/>
      <c r="D38" s="430"/>
      <c r="E38" s="430"/>
      <c r="F38" s="157">
        <v>0</v>
      </c>
      <c r="G38" s="157">
        <v>0</v>
      </c>
      <c r="H38" s="157">
        <v>0</v>
      </c>
      <c r="I38" s="431">
        <v>0</v>
      </c>
      <c r="J38" s="431"/>
      <c r="K38" s="157">
        <v>0</v>
      </c>
      <c r="L38" s="157">
        <v>-1044.6</v>
      </c>
      <c r="M38" s="157">
        <v>-43211.95</v>
      </c>
      <c r="N38" s="431">
        <v>-44256.55</v>
      </c>
      <c r="O38" s="431"/>
      <c r="P38" s="431">
        <v>44256.55</v>
      </c>
      <c r="Q38" s="431"/>
      <c r="R38" s="157">
        <v>0</v>
      </c>
      <c r="S38" s="177">
        <v>0</v>
      </c>
    </row>
    <row r="39" spans="1:19" ht="9.75" customHeight="1" hidden="1">
      <c r="A39" s="156" t="s">
        <v>839</v>
      </c>
      <c r="B39" s="430" t="s">
        <v>840</v>
      </c>
      <c r="C39" s="430"/>
      <c r="D39" s="430"/>
      <c r="E39" s="430"/>
      <c r="F39" s="157">
        <v>0</v>
      </c>
      <c r="G39" s="157">
        <v>0</v>
      </c>
      <c r="H39" s="157">
        <v>0</v>
      </c>
      <c r="I39" s="431">
        <v>0</v>
      </c>
      <c r="J39" s="431"/>
      <c r="K39" s="157">
        <v>0</v>
      </c>
      <c r="L39" s="157">
        <v>968645.27</v>
      </c>
      <c r="M39" s="157">
        <v>-968645.27</v>
      </c>
      <c r="N39" s="431">
        <v>0</v>
      </c>
      <c r="O39" s="431"/>
      <c r="P39" s="431">
        <v>0</v>
      </c>
      <c r="Q39" s="431"/>
      <c r="R39" s="157">
        <v>0</v>
      </c>
      <c r="S39" s="177">
        <v>0</v>
      </c>
    </row>
    <row r="40" spans="1:19" ht="9.75" customHeight="1" hidden="1">
      <c r="A40" s="156" t="s">
        <v>843</v>
      </c>
      <c r="B40" s="430" t="s">
        <v>844</v>
      </c>
      <c r="C40" s="430"/>
      <c r="D40" s="430"/>
      <c r="E40" s="430"/>
      <c r="F40" s="157">
        <v>0</v>
      </c>
      <c r="G40" s="157">
        <v>0</v>
      </c>
      <c r="H40" s="157">
        <v>0</v>
      </c>
      <c r="I40" s="431">
        <v>0</v>
      </c>
      <c r="J40" s="431"/>
      <c r="K40" s="157">
        <v>0</v>
      </c>
      <c r="L40" s="157">
        <v>1241670.06</v>
      </c>
      <c r="M40" s="157">
        <v>-1241670.06</v>
      </c>
      <c r="N40" s="431">
        <v>0</v>
      </c>
      <c r="O40" s="431"/>
      <c r="P40" s="431">
        <v>0</v>
      </c>
      <c r="Q40" s="431"/>
      <c r="R40" s="157">
        <v>0</v>
      </c>
      <c r="S40" s="177">
        <v>0</v>
      </c>
    </row>
    <row r="41" spans="1:19" ht="9.75" customHeight="1" hidden="1">
      <c r="A41" s="156" t="s">
        <v>845</v>
      </c>
      <c r="B41" s="430" t="s">
        <v>846</v>
      </c>
      <c r="C41" s="430"/>
      <c r="D41" s="430"/>
      <c r="E41" s="430"/>
      <c r="F41" s="157">
        <v>0</v>
      </c>
      <c r="G41" s="157">
        <v>0</v>
      </c>
      <c r="H41" s="157">
        <v>0</v>
      </c>
      <c r="I41" s="431">
        <v>0</v>
      </c>
      <c r="J41" s="431"/>
      <c r="K41" s="157">
        <v>0</v>
      </c>
      <c r="L41" s="157">
        <v>4376.97</v>
      </c>
      <c r="M41" s="157">
        <v>-4376.97</v>
      </c>
      <c r="N41" s="431">
        <v>0</v>
      </c>
      <c r="O41" s="431"/>
      <c r="P41" s="431">
        <v>0</v>
      </c>
      <c r="Q41" s="431"/>
      <c r="R41" s="157">
        <v>0</v>
      </c>
      <c r="S41" s="177">
        <v>0</v>
      </c>
    </row>
    <row r="42" spans="1:19" ht="9.75" customHeight="1" hidden="1">
      <c r="A42" s="156" t="s">
        <v>847</v>
      </c>
      <c r="B42" s="430" t="s">
        <v>848</v>
      </c>
      <c r="C42" s="430"/>
      <c r="D42" s="430"/>
      <c r="E42" s="430"/>
      <c r="F42" s="157">
        <v>0</v>
      </c>
      <c r="G42" s="157">
        <v>0</v>
      </c>
      <c r="H42" s="157">
        <v>0</v>
      </c>
      <c r="I42" s="431">
        <v>0</v>
      </c>
      <c r="J42" s="431"/>
      <c r="K42" s="157">
        <v>0</v>
      </c>
      <c r="L42" s="157">
        <v>269996.4</v>
      </c>
      <c r="M42" s="157">
        <v>-269996.4</v>
      </c>
      <c r="N42" s="431">
        <v>0</v>
      </c>
      <c r="O42" s="431"/>
      <c r="P42" s="431">
        <v>0</v>
      </c>
      <c r="Q42" s="431"/>
      <c r="R42" s="157">
        <v>0</v>
      </c>
      <c r="S42" s="177">
        <v>0</v>
      </c>
    </row>
    <row r="43" spans="1:19" ht="9.75" customHeight="1" hidden="1">
      <c r="A43" s="156" t="s">
        <v>849</v>
      </c>
      <c r="B43" s="430" t="s">
        <v>850</v>
      </c>
      <c r="C43" s="430"/>
      <c r="D43" s="430"/>
      <c r="E43" s="430"/>
      <c r="F43" s="157">
        <v>0</v>
      </c>
      <c r="G43" s="157">
        <v>0</v>
      </c>
      <c r="H43" s="157">
        <v>0</v>
      </c>
      <c r="I43" s="431">
        <v>0</v>
      </c>
      <c r="J43" s="431"/>
      <c r="K43" s="157">
        <v>0</v>
      </c>
      <c r="L43" s="157">
        <v>0</v>
      </c>
      <c r="M43" s="157">
        <v>-798097.44</v>
      </c>
      <c r="N43" s="431">
        <v>-798097.44</v>
      </c>
      <c r="O43" s="431"/>
      <c r="P43" s="431">
        <v>263907.03</v>
      </c>
      <c r="Q43" s="431"/>
      <c r="R43" s="157">
        <v>-534190.41</v>
      </c>
      <c r="S43" s="177">
        <v>534190.41</v>
      </c>
    </row>
    <row r="44" spans="1:19" ht="9.75" customHeight="1" hidden="1">
      <c r="A44" s="156" t="s">
        <v>851</v>
      </c>
      <c r="B44" s="430" t="s">
        <v>852</v>
      </c>
      <c r="C44" s="430"/>
      <c r="D44" s="430"/>
      <c r="E44" s="430"/>
      <c r="F44" s="157">
        <v>0</v>
      </c>
      <c r="G44" s="157">
        <v>0</v>
      </c>
      <c r="H44" s="157">
        <v>0</v>
      </c>
      <c r="I44" s="431">
        <v>0</v>
      </c>
      <c r="J44" s="431"/>
      <c r="K44" s="157">
        <v>0</v>
      </c>
      <c r="L44" s="157">
        <v>0</v>
      </c>
      <c r="M44" s="157">
        <v>-20689.22</v>
      </c>
      <c r="N44" s="431">
        <v>-20689.22</v>
      </c>
      <c r="O44" s="431"/>
      <c r="P44" s="431">
        <v>20689.22</v>
      </c>
      <c r="Q44" s="431"/>
      <c r="R44" s="157">
        <v>0</v>
      </c>
      <c r="S44" s="177">
        <v>0</v>
      </c>
    </row>
    <row r="45" spans="1:19" ht="9.75" customHeight="1" hidden="1">
      <c r="A45" s="156" t="s">
        <v>853</v>
      </c>
      <c r="B45" s="430" t="s">
        <v>854</v>
      </c>
      <c r="C45" s="430"/>
      <c r="D45" s="430"/>
      <c r="E45" s="430"/>
      <c r="F45" s="157">
        <v>0</v>
      </c>
      <c r="G45" s="157">
        <v>0</v>
      </c>
      <c r="H45" s="157">
        <v>0</v>
      </c>
      <c r="I45" s="431">
        <v>0</v>
      </c>
      <c r="J45" s="431"/>
      <c r="K45" s="157">
        <v>0</v>
      </c>
      <c r="L45" s="157">
        <v>144147.01</v>
      </c>
      <c r="M45" s="157">
        <v>-144147.01</v>
      </c>
      <c r="N45" s="431">
        <v>0</v>
      </c>
      <c r="O45" s="431"/>
      <c r="P45" s="431">
        <v>0</v>
      </c>
      <c r="Q45" s="431"/>
      <c r="R45" s="157">
        <v>0</v>
      </c>
      <c r="S45" s="177">
        <v>0</v>
      </c>
    </row>
    <row r="46" spans="1:19" ht="9.75" customHeight="1" hidden="1">
      <c r="A46" s="156" t="s">
        <v>859</v>
      </c>
      <c r="B46" s="430" t="s">
        <v>860</v>
      </c>
      <c r="C46" s="430"/>
      <c r="D46" s="430"/>
      <c r="E46" s="430"/>
      <c r="F46" s="157">
        <v>0</v>
      </c>
      <c r="G46" s="157">
        <v>0</v>
      </c>
      <c r="H46" s="157">
        <v>0</v>
      </c>
      <c r="I46" s="431">
        <v>0</v>
      </c>
      <c r="J46" s="431"/>
      <c r="K46" s="157">
        <v>0</v>
      </c>
      <c r="L46" s="157">
        <v>1025</v>
      </c>
      <c r="M46" s="157">
        <v>-1025</v>
      </c>
      <c r="N46" s="431">
        <v>0</v>
      </c>
      <c r="O46" s="431"/>
      <c r="P46" s="431">
        <v>0</v>
      </c>
      <c r="Q46" s="431"/>
      <c r="R46" s="157">
        <v>0</v>
      </c>
      <c r="S46" s="177">
        <v>0</v>
      </c>
    </row>
    <row r="47" spans="1:19" ht="9.75" customHeight="1" hidden="1">
      <c r="A47" s="156" t="s">
        <v>861</v>
      </c>
      <c r="B47" s="430" t="s">
        <v>862</v>
      </c>
      <c r="C47" s="430"/>
      <c r="D47" s="430"/>
      <c r="E47" s="430"/>
      <c r="F47" s="157">
        <v>0</v>
      </c>
      <c r="G47" s="157">
        <v>0</v>
      </c>
      <c r="H47" s="157">
        <v>0</v>
      </c>
      <c r="I47" s="431">
        <v>0</v>
      </c>
      <c r="J47" s="431"/>
      <c r="K47" s="157">
        <v>0</v>
      </c>
      <c r="L47" s="157">
        <v>689536.7</v>
      </c>
      <c r="M47" s="157">
        <v>0</v>
      </c>
      <c r="N47" s="431">
        <v>689536.7</v>
      </c>
      <c r="O47" s="431"/>
      <c r="P47" s="431">
        <v>0</v>
      </c>
      <c r="Q47" s="431"/>
      <c r="R47" s="157">
        <v>689536.7</v>
      </c>
      <c r="S47" s="177">
        <v>-689536.7</v>
      </c>
    </row>
    <row r="48" spans="1:19" ht="9.75" customHeight="1" hidden="1">
      <c r="A48" s="156" t="s">
        <v>863</v>
      </c>
      <c r="B48" s="430" t="s">
        <v>862</v>
      </c>
      <c r="C48" s="430"/>
      <c r="D48" s="430"/>
      <c r="E48" s="430"/>
      <c r="F48" s="157">
        <v>0</v>
      </c>
      <c r="G48" s="157">
        <v>0</v>
      </c>
      <c r="H48" s="157">
        <v>0</v>
      </c>
      <c r="I48" s="431">
        <v>0</v>
      </c>
      <c r="J48" s="431"/>
      <c r="K48" s="157">
        <v>0</v>
      </c>
      <c r="L48" s="157">
        <v>10006.41</v>
      </c>
      <c r="M48" s="157">
        <v>0</v>
      </c>
      <c r="N48" s="431">
        <v>10006.41</v>
      </c>
      <c r="O48" s="431"/>
      <c r="P48" s="431">
        <v>0</v>
      </c>
      <c r="Q48" s="431"/>
      <c r="R48" s="157">
        <v>10006.41</v>
      </c>
      <c r="S48" s="177">
        <v>-10006.41</v>
      </c>
    </row>
    <row r="49" spans="1:19" ht="9.75" customHeight="1" hidden="1">
      <c r="A49" s="156" t="s">
        <v>864</v>
      </c>
      <c r="B49" s="430" t="s">
        <v>865</v>
      </c>
      <c r="C49" s="430"/>
      <c r="D49" s="430"/>
      <c r="E49" s="430"/>
      <c r="F49" s="157">
        <v>0</v>
      </c>
      <c r="G49" s="157">
        <v>0</v>
      </c>
      <c r="H49" s="157">
        <v>0</v>
      </c>
      <c r="I49" s="431">
        <v>0</v>
      </c>
      <c r="J49" s="431"/>
      <c r="K49" s="157">
        <v>0</v>
      </c>
      <c r="L49" s="157">
        <v>30889.16</v>
      </c>
      <c r="M49" s="157">
        <v>0</v>
      </c>
      <c r="N49" s="431">
        <v>30889.16</v>
      </c>
      <c r="O49" s="431"/>
      <c r="P49" s="431">
        <v>0</v>
      </c>
      <c r="Q49" s="431"/>
      <c r="R49" s="157">
        <v>30889.16</v>
      </c>
      <c r="S49" s="177">
        <v>-30889.16</v>
      </c>
    </row>
    <row r="50" spans="1:19" ht="9.75" customHeight="1" hidden="1">
      <c r="A50" s="156" t="s">
        <v>866</v>
      </c>
      <c r="B50" s="430" t="s">
        <v>867</v>
      </c>
      <c r="C50" s="430"/>
      <c r="D50" s="430"/>
      <c r="E50" s="430"/>
      <c r="F50" s="157">
        <v>0</v>
      </c>
      <c r="G50" s="157">
        <v>0</v>
      </c>
      <c r="H50" s="157">
        <v>0</v>
      </c>
      <c r="I50" s="431">
        <v>0</v>
      </c>
      <c r="J50" s="431"/>
      <c r="K50" s="157">
        <v>0</v>
      </c>
      <c r="L50" s="157">
        <v>886440.04</v>
      </c>
      <c r="M50" s="157">
        <v>0</v>
      </c>
      <c r="N50" s="431">
        <v>886440.04</v>
      </c>
      <c r="O50" s="431"/>
      <c r="P50" s="431">
        <v>0</v>
      </c>
      <c r="Q50" s="431"/>
      <c r="R50" s="157">
        <v>886440.04</v>
      </c>
      <c r="S50" s="177">
        <v>-886440.04</v>
      </c>
    </row>
    <row r="51" spans="1:19" ht="9.75" customHeight="1" hidden="1">
      <c r="A51" s="156" t="s">
        <v>868</v>
      </c>
      <c r="B51" s="430" t="s">
        <v>869</v>
      </c>
      <c r="C51" s="430"/>
      <c r="D51" s="430"/>
      <c r="E51" s="430"/>
      <c r="F51" s="157">
        <v>0</v>
      </c>
      <c r="G51" s="157">
        <v>0</v>
      </c>
      <c r="H51" s="157">
        <v>0</v>
      </c>
      <c r="I51" s="431">
        <v>0</v>
      </c>
      <c r="J51" s="431"/>
      <c r="K51" s="157">
        <v>0</v>
      </c>
      <c r="L51" s="157">
        <v>114864.77</v>
      </c>
      <c r="M51" s="157">
        <v>0</v>
      </c>
      <c r="N51" s="431">
        <v>114864.77</v>
      </c>
      <c r="O51" s="431"/>
      <c r="P51" s="431">
        <v>0</v>
      </c>
      <c r="Q51" s="431"/>
      <c r="R51" s="157">
        <v>114864.77</v>
      </c>
      <c r="S51" s="177">
        <v>-114864.77</v>
      </c>
    </row>
    <row r="52" spans="1:19" ht="9.75" customHeight="1" hidden="1">
      <c r="A52" s="156" t="s">
        <v>870</v>
      </c>
      <c r="B52" s="430" t="s">
        <v>871</v>
      </c>
      <c r="C52" s="430"/>
      <c r="D52" s="430"/>
      <c r="E52" s="430"/>
      <c r="F52" s="157">
        <v>0</v>
      </c>
      <c r="G52" s="157">
        <v>0</v>
      </c>
      <c r="H52" s="157">
        <v>0</v>
      </c>
      <c r="I52" s="431">
        <v>0</v>
      </c>
      <c r="J52" s="431"/>
      <c r="K52" s="157">
        <v>0</v>
      </c>
      <c r="L52" s="157">
        <v>2382.96</v>
      </c>
      <c r="M52" s="157">
        <v>0</v>
      </c>
      <c r="N52" s="431">
        <v>2382.96</v>
      </c>
      <c r="O52" s="431"/>
      <c r="P52" s="431">
        <v>0</v>
      </c>
      <c r="Q52" s="431"/>
      <c r="R52" s="157">
        <v>2382.96</v>
      </c>
      <c r="S52" s="177">
        <v>-2382.96</v>
      </c>
    </row>
    <row r="53" spans="1:19" ht="9.75" customHeight="1" hidden="1">
      <c r="A53" s="156" t="s">
        <v>872</v>
      </c>
      <c r="B53" s="430" t="s">
        <v>873</v>
      </c>
      <c r="C53" s="430"/>
      <c r="D53" s="430"/>
      <c r="E53" s="430"/>
      <c r="F53" s="157">
        <v>0</v>
      </c>
      <c r="G53" s="157">
        <v>0</v>
      </c>
      <c r="H53" s="157">
        <v>0</v>
      </c>
      <c r="I53" s="431">
        <v>0</v>
      </c>
      <c r="J53" s="431"/>
      <c r="K53" s="157">
        <v>0</v>
      </c>
      <c r="L53" s="157">
        <v>0</v>
      </c>
      <c r="M53" s="157">
        <v>0</v>
      </c>
      <c r="N53" s="431">
        <v>0</v>
      </c>
      <c r="O53" s="431"/>
      <c r="P53" s="431">
        <v>45460.8</v>
      </c>
      <c r="Q53" s="431"/>
      <c r="R53" s="157">
        <v>45460.8</v>
      </c>
      <c r="S53" s="177">
        <v>-45460.8</v>
      </c>
    </row>
    <row r="54" spans="1:19" ht="9.75" customHeight="1" hidden="1">
      <c r="A54" s="158" t="s">
        <v>874</v>
      </c>
      <c r="B54" s="432" t="s">
        <v>875</v>
      </c>
      <c r="C54" s="432"/>
      <c r="D54" s="432"/>
      <c r="E54" s="432"/>
      <c r="F54" s="159">
        <v>0</v>
      </c>
      <c r="G54" s="159">
        <v>0</v>
      </c>
      <c r="H54" s="159">
        <v>0</v>
      </c>
      <c r="I54" s="433">
        <v>0</v>
      </c>
      <c r="J54" s="433"/>
      <c r="K54" s="159">
        <v>0</v>
      </c>
      <c r="L54" s="159">
        <v>0</v>
      </c>
      <c r="M54" s="159">
        <v>-21924.58</v>
      </c>
      <c r="N54" s="433">
        <v>-21924.58</v>
      </c>
      <c r="O54" s="433"/>
      <c r="P54" s="433">
        <v>1779.11</v>
      </c>
      <c r="Q54" s="433"/>
      <c r="R54" s="159">
        <v>-20145.47</v>
      </c>
      <c r="S54" s="178">
        <v>20145.47</v>
      </c>
    </row>
    <row r="55" spans="1:19" ht="9.75" customHeight="1" hidden="1">
      <c r="A55" s="150"/>
      <c r="B55" s="434" t="s">
        <v>855</v>
      </c>
      <c r="C55" s="434"/>
      <c r="D55" s="434"/>
      <c r="E55" s="434"/>
      <c r="F55" s="160">
        <v>20000</v>
      </c>
      <c r="G55" s="160">
        <v>0</v>
      </c>
      <c r="H55" s="160">
        <v>0</v>
      </c>
      <c r="I55" s="435">
        <v>0</v>
      </c>
      <c r="J55" s="435"/>
      <c r="K55" s="160">
        <v>20000</v>
      </c>
      <c r="L55" s="160">
        <v>11945595.99</v>
      </c>
      <c r="M55" s="160">
        <v>-18029867.41</v>
      </c>
      <c r="N55" s="435">
        <v>-6084271.42</v>
      </c>
      <c r="O55" s="435"/>
      <c r="P55" s="435">
        <v>1747377.56</v>
      </c>
      <c r="Q55" s="435"/>
      <c r="R55" s="160">
        <v>-4336893.86</v>
      </c>
      <c r="S55" s="175">
        <v>4356893.86</v>
      </c>
    </row>
    <row r="56" spans="1:19" ht="9.75" customHeight="1" hidden="1">
      <c r="A56" s="150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</row>
    <row r="57" spans="1:19" ht="9.75" customHeight="1" hidden="1">
      <c r="A57" s="153" t="s">
        <v>876</v>
      </c>
      <c r="B57" s="429" t="s">
        <v>877</v>
      </c>
      <c r="C57" s="429"/>
      <c r="D57" s="429"/>
      <c r="E57" s="429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76"/>
    </row>
    <row r="58" spans="1:19" ht="9.75" customHeight="1" hidden="1">
      <c r="A58" s="156" t="s">
        <v>878</v>
      </c>
      <c r="B58" s="430" t="s">
        <v>653</v>
      </c>
      <c r="C58" s="430"/>
      <c r="D58" s="430"/>
      <c r="E58" s="430"/>
      <c r="F58" s="157">
        <v>20000</v>
      </c>
      <c r="G58" s="157">
        <v>0</v>
      </c>
      <c r="H58" s="157">
        <v>0</v>
      </c>
      <c r="I58" s="431">
        <v>0</v>
      </c>
      <c r="J58" s="431"/>
      <c r="K58" s="157">
        <v>20000</v>
      </c>
      <c r="L58" s="157">
        <v>0</v>
      </c>
      <c r="M58" s="157">
        <v>0</v>
      </c>
      <c r="N58" s="431">
        <v>0</v>
      </c>
      <c r="O58" s="431"/>
      <c r="P58" s="431">
        <v>0</v>
      </c>
      <c r="Q58" s="431"/>
      <c r="R58" s="157">
        <v>0</v>
      </c>
      <c r="S58" s="177">
        <v>20000</v>
      </c>
    </row>
    <row r="59" spans="1:19" ht="9.75" customHeight="1" hidden="1">
      <c r="A59" s="156" t="s">
        <v>821</v>
      </c>
      <c r="B59" s="430" t="s">
        <v>822</v>
      </c>
      <c r="C59" s="430"/>
      <c r="D59" s="430"/>
      <c r="E59" s="430"/>
      <c r="F59" s="157">
        <v>0</v>
      </c>
      <c r="G59" s="157">
        <v>0</v>
      </c>
      <c r="H59" s="157">
        <v>0</v>
      </c>
      <c r="I59" s="431">
        <v>0</v>
      </c>
      <c r="J59" s="431"/>
      <c r="K59" s="157">
        <v>0</v>
      </c>
      <c r="L59" s="157">
        <v>379612.61</v>
      </c>
      <c r="M59" s="157">
        <v>0</v>
      </c>
      <c r="N59" s="431">
        <v>379612.61</v>
      </c>
      <c r="O59" s="431"/>
      <c r="P59" s="431">
        <v>0</v>
      </c>
      <c r="Q59" s="431"/>
      <c r="R59" s="157">
        <v>379612.61</v>
      </c>
      <c r="S59" s="177">
        <v>-379612.61</v>
      </c>
    </row>
    <row r="60" spans="1:19" ht="9.75" customHeight="1" hidden="1">
      <c r="A60" s="156" t="s">
        <v>823</v>
      </c>
      <c r="B60" s="430" t="s">
        <v>824</v>
      </c>
      <c r="C60" s="430"/>
      <c r="D60" s="430"/>
      <c r="E60" s="430"/>
      <c r="F60" s="157">
        <v>0</v>
      </c>
      <c r="G60" s="157">
        <v>0</v>
      </c>
      <c r="H60" s="157">
        <v>0</v>
      </c>
      <c r="I60" s="431">
        <v>0</v>
      </c>
      <c r="J60" s="431"/>
      <c r="K60" s="157">
        <v>0</v>
      </c>
      <c r="L60" s="157">
        <v>156244.88</v>
      </c>
      <c r="M60" s="157">
        <v>0</v>
      </c>
      <c r="N60" s="431">
        <v>156244.88</v>
      </c>
      <c r="O60" s="431"/>
      <c r="P60" s="431">
        <v>0</v>
      </c>
      <c r="Q60" s="431"/>
      <c r="R60" s="157">
        <v>156244.88</v>
      </c>
      <c r="S60" s="177">
        <v>-156244.88</v>
      </c>
    </row>
    <row r="61" spans="1:19" ht="9.75" customHeight="1" hidden="1">
      <c r="A61" s="156" t="s">
        <v>879</v>
      </c>
      <c r="B61" s="430" t="s">
        <v>824</v>
      </c>
      <c r="C61" s="430"/>
      <c r="D61" s="430"/>
      <c r="E61" s="430"/>
      <c r="F61" s="157">
        <v>0</v>
      </c>
      <c r="G61" s="157">
        <v>0</v>
      </c>
      <c r="H61" s="157">
        <v>0</v>
      </c>
      <c r="I61" s="431">
        <v>0</v>
      </c>
      <c r="J61" s="431"/>
      <c r="K61" s="157">
        <v>0</v>
      </c>
      <c r="L61" s="157">
        <v>1112502.84</v>
      </c>
      <c r="M61" s="157">
        <v>0</v>
      </c>
      <c r="N61" s="431">
        <v>1112502.84</v>
      </c>
      <c r="O61" s="431"/>
      <c r="P61" s="431">
        <v>0</v>
      </c>
      <c r="Q61" s="431"/>
      <c r="R61" s="157">
        <v>1112502.84</v>
      </c>
      <c r="S61" s="177">
        <v>-1112502.84</v>
      </c>
    </row>
    <row r="62" spans="1:19" ht="9.75" customHeight="1" hidden="1">
      <c r="A62" s="156" t="s">
        <v>827</v>
      </c>
      <c r="B62" s="430" t="s">
        <v>826</v>
      </c>
      <c r="C62" s="430"/>
      <c r="D62" s="430"/>
      <c r="E62" s="430"/>
      <c r="F62" s="157">
        <v>0</v>
      </c>
      <c r="G62" s="157">
        <v>0</v>
      </c>
      <c r="H62" s="157">
        <v>0</v>
      </c>
      <c r="I62" s="431">
        <v>0</v>
      </c>
      <c r="J62" s="431"/>
      <c r="K62" s="157">
        <v>0</v>
      </c>
      <c r="L62" s="157">
        <v>839905.32</v>
      </c>
      <c r="M62" s="157">
        <v>0</v>
      </c>
      <c r="N62" s="431">
        <v>839905.32</v>
      </c>
      <c r="O62" s="431"/>
      <c r="P62" s="431">
        <v>0</v>
      </c>
      <c r="Q62" s="431"/>
      <c r="R62" s="157">
        <v>839905.32</v>
      </c>
      <c r="S62" s="177">
        <v>-839905.32</v>
      </c>
    </row>
    <row r="63" spans="1:19" ht="9.75" customHeight="1" hidden="1">
      <c r="A63" s="156" t="s">
        <v>828</v>
      </c>
      <c r="B63" s="430" t="s">
        <v>829</v>
      </c>
      <c r="C63" s="430"/>
      <c r="D63" s="430"/>
      <c r="E63" s="430"/>
      <c r="F63" s="157">
        <v>0</v>
      </c>
      <c r="G63" s="157">
        <v>0</v>
      </c>
      <c r="H63" s="157">
        <v>0</v>
      </c>
      <c r="I63" s="431">
        <v>0</v>
      </c>
      <c r="J63" s="431"/>
      <c r="K63" s="157">
        <v>0</v>
      </c>
      <c r="L63" s="157">
        <v>455868.13</v>
      </c>
      <c r="M63" s="157">
        <v>0</v>
      </c>
      <c r="N63" s="431">
        <v>455868.13</v>
      </c>
      <c r="O63" s="431"/>
      <c r="P63" s="431">
        <v>0</v>
      </c>
      <c r="Q63" s="431"/>
      <c r="R63" s="157">
        <v>455868.13</v>
      </c>
      <c r="S63" s="177">
        <v>-455868.13</v>
      </c>
    </row>
    <row r="64" spans="1:19" ht="9.75" customHeight="1" hidden="1">
      <c r="A64" s="156" t="s">
        <v>830</v>
      </c>
      <c r="B64" s="430" t="s">
        <v>831</v>
      </c>
      <c r="C64" s="430"/>
      <c r="D64" s="430"/>
      <c r="E64" s="430"/>
      <c r="F64" s="157">
        <v>0</v>
      </c>
      <c r="G64" s="157">
        <v>0</v>
      </c>
      <c r="H64" s="157">
        <v>0</v>
      </c>
      <c r="I64" s="431">
        <v>0</v>
      </c>
      <c r="J64" s="431"/>
      <c r="K64" s="157">
        <v>0</v>
      </c>
      <c r="L64" s="157">
        <v>158207.4</v>
      </c>
      <c r="M64" s="157">
        <v>0</v>
      </c>
      <c r="N64" s="431">
        <v>158207.4</v>
      </c>
      <c r="O64" s="431"/>
      <c r="P64" s="431">
        <v>0</v>
      </c>
      <c r="Q64" s="431"/>
      <c r="R64" s="157">
        <v>158207.4</v>
      </c>
      <c r="S64" s="177">
        <v>-158207.4</v>
      </c>
    </row>
    <row r="65" spans="1:19" ht="9.75" customHeight="1" hidden="1">
      <c r="A65" s="156" t="s">
        <v>880</v>
      </c>
      <c r="B65" s="430" t="s">
        <v>831</v>
      </c>
      <c r="C65" s="430"/>
      <c r="D65" s="430"/>
      <c r="E65" s="430"/>
      <c r="F65" s="157">
        <v>0</v>
      </c>
      <c r="G65" s="157">
        <v>0</v>
      </c>
      <c r="H65" s="157">
        <v>0</v>
      </c>
      <c r="I65" s="431">
        <v>0</v>
      </c>
      <c r="J65" s="431"/>
      <c r="K65" s="157">
        <v>0</v>
      </c>
      <c r="L65" s="157">
        <v>21841.83</v>
      </c>
      <c r="M65" s="157">
        <v>0</v>
      </c>
      <c r="N65" s="431">
        <v>21841.83</v>
      </c>
      <c r="O65" s="431"/>
      <c r="P65" s="431">
        <v>0</v>
      </c>
      <c r="Q65" s="431"/>
      <c r="R65" s="157">
        <v>21841.83</v>
      </c>
      <c r="S65" s="177">
        <v>-21841.83</v>
      </c>
    </row>
    <row r="66" spans="1:19" ht="9.75" customHeight="1" hidden="1">
      <c r="A66" s="156" t="s">
        <v>832</v>
      </c>
      <c r="B66" s="430" t="s">
        <v>833</v>
      </c>
      <c r="C66" s="430"/>
      <c r="D66" s="430"/>
      <c r="E66" s="430"/>
      <c r="F66" s="157">
        <v>0</v>
      </c>
      <c r="G66" s="157">
        <v>0</v>
      </c>
      <c r="H66" s="157">
        <v>0</v>
      </c>
      <c r="I66" s="431">
        <v>0</v>
      </c>
      <c r="J66" s="431"/>
      <c r="K66" s="157">
        <v>0</v>
      </c>
      <c r="L66" s="157">
        <v>613978.17</v>
      </c>
      <c r="M66" s="157">
        <v>0</v>
      </c>
      <c r="N66" s="431">
        <v>613978.17</v>
      </c>
      <c r="O66" s="431"/>
      <c r="P66" s="431">
        <v>0</v>
      </c>
      <c r="Q66" s="431"/>
      <c r="R66" s="157">
        <v>613978.17</v>
      </c>
      <c r="S66" s="177">
        <v>-613978.17</v>
      </c>
    </row>
    <row r="67" spans="1:19" ht="9.75" customHeight="1" hidden="1">
      <c r="A67" s="156" t="s">
        <v>836</v>
      </c>
      <c r="B67" s="430" t="s">
        <v>835</v>
      </c>
      <c r="C67" s="430"/>
      <c r="D67" s="430"/>
      <c r="E67" s="430"/>
      <c r="F67" s="157">
        <v>0</v>
      </c>
      <c r="G67" s="157">
        <v>0</v>
      </c>
      <c r="H67" s="157">
        <v>0</v>
      </c>
      <c r="I67" s="431">
        <v>0</v>
      </c>
      <c r="J67" s="431"/>
      <c r="K67" s="157">
        <v>0</v>
      </c>
      <c r="L67" s="157">
        <v>0</v>
      </c>
      <c r="M67" s="157">
        <v>0</v>
      </c>
      <c r="N67" s="431">
        <v>0</v>
      </c>
      <c r="O67" s="431"/>
      <c r="P67" s="431">
        <v>632336.81</v>
      </c>
      <c r="Q67" s="431"/>
      <c r="R67" s="157">
        <v>632336.81</v>
      </c>
      <c r="S67" s="177">
        <v>-632336.81</v>
      </c>
    </row>
    <row r="68" spans="1:19" ht="9.75" customHeight="1" hidden="1">
      <c r="A68" s="156" t="s">
        <v>837</v>
      </c>
      <c r="B68" s="430" t="s">
        <v>838</v>
      </c>
      <c r="C68" s="430"/>
      <c r="D68" s="430"/>
      <c r="E68" s="430"/>
      <c r="F68" s="157">
        <v>0</v>
      </c>
      <c r="G68" s="157">
        <v>0</v>
      </c>
      <c r="H68" s="157">
        <v>0</v>
      </c>
      <c r="I68" s="431">
        <v>0</v>
      </c>
      <c r="J68" s="431"/>
      <c r="K68" s="157">
        <v>0</v>
      </c>
      <c r="L68" s="157">
        <v>0</v>
      </c>
      <c r="M68" s="157">
        <v>0</v>
      </c>
      <c r="N68" s="431">
        <v>0</v>
      </c>
      <c r="O68" s="431"/>
      <c r="P68" s="431">
        <v>85120.89</v>
      </c>
      <c r="Q68" s="431"/>
      <c r="R68" s="157">
        <v>85120.89</v>
      </c>
      <c r="S68" s="177">
        <v>-85120.89</v>
      </c>
    </row>
    <row r="69" spans="1:19" ht="9.75" customHeight="1" hidden="1">
      <c r="A69" s="156" t="s">
        <v>839</v>
      </c>
      <c r="B69" s="430" t="s">
        <v>840</v>
      </c>
      <c r="C69" s="430"/>
      <c r="D69" s="430"/>
      <c r="E69" s="430"/>
      <c r="F69" s="157">
        <v>0</v>
      </c>
      <c r="G69" s="157">
        <v>0</v>
      </c>
      <c r="H69" s="157">
        <v>0</v>
      </c>
      <c r="I69" s="431">
        <v>0</v>
      </c>
      <c r="J69" s="431"/>
      <c r="K69" s="157">
        <v>0</v>
      </c>
      <c r="L69" s="157">
        <v>272021.87</v>
      </c>
      <c r="M69" s="157">
        <v>0</v>
      </c>
      <c r="N69" s="431">
        <v>272021.87</v>
      </c>
      <c r="O69" s="431"/>
      <c r="P69" s="431">
        <v>0</v>
      </c>
      <c r="Q69" s="431"/>
      <c r="R69" s="157">
        <v>272021.87</v>
      </c>
      <c r="S69" s="177">
        <v>-272021.87</v>
      </c>
    </row>
    <row r="70" spans="1:19" ht="9.75" customHeight="1" hidden="1">
      <c r="A70" s="156" t="s">
        <v>841</v>
      </c>
      <c r="B70" s="430" t="s">
        <v>842</v>
      </c>
      <c r="C70" s="430"/>
      <c r="D70" s="430"/>
      <c r="E70" s="430"/>
      <c r="F70" s="157">
        <v>0</v>
      </c>
      <c r="G70" s="157">
        <v>0</v>
      </c>
      <c r="H70" s="157">
        <v>0</v>
      </c>
      <c r="I70" s="431">
        <v>0</v>
      </c>
      <c r="J70" s="431"/>
      <c r="K70" s="157">
        <v>0</v>
      </c>
      <c r="L70" s="157">
        <v>99303.95</v>
      </c>
      <c r="M70" s="157">
        <v>0</v>
      </c>
      <c r="N70" s="431">
        <v>99303.95</v>
      </c>
      <c r="O70" s="431"/>
      <c r="P70" s="431">
        <v>0</v>
      </c>
      <c r="Q70" s="431"/>
      <c r="R70" s="157">
        <v>99303.95</v>
      </c>
      <c r="S70" s="177">
        <v>-99303.95</v>
      </c>
    </row>
    <row r="71" spans="1:19" ht="9.75" customHeight="1" hidden="1">
      <c r="A71" s="156" t="s">
        <v>843</v>
      </c>
      <c r="B71" s="430" t="s">
        <v>844</v>
      </c>
      <c r="C71" s="430"/>
      <c r="D71" s="430"/>
      <c r="E71" s="430"/>
      <c r="F71" s="157">
        <v>0</v>
      </c>
      <c r="G71" s="157">
        <v>0</v>
      </c>
      <c r="H71" s="157">
        <v>0</v>
      </c>
      <c r="I71" s="431">
        <v>0</v>
      </c>
      <c r="J71" s="431"/>
      <c r="K71" s="157">
        <v>0</v>
      </c>
      <c r="L71" s="157">
        <v>480536.06</v>
      </c>
      <c r="M71" s="157">
        <v>0</v>
      </c>
      <c r="N71" s="431">
        <v>480536.06</v>
      </c>
      <c r="O71" s="431"/>
      <c r="P71" s="431">
        <v>0</v>
      </c>
      <c r="Q71" s="431"/>
      <c r="R71" s="157">
        <v>480536.06</v>
      </c>
      <c r="S71" s="177">
        <v>-480536.06</v>
      </c>
    </row>
    <row r="72" spans="1:19" ht="9.75" customHeight="1" hidden="1">
      <c r="A72" s="156" t="s">
        <v>881</v>
      </c>
      <c r="B72" s="430" t="s">
        <v>846</v>
      </c>
      <c r="C72" s="430"/>
      <c r="D72" s="430"/>
      <c r="E72" s="430"/>
      <c r="F72" s="157">
        <v>0</v>
      </c>
      <c r="G72" s="157">
        <v>0</v>
      </c>
      <c r="H72" s="157">
        <v>0</v>
      </c>
      <c r="I72" s="431">
        <v>0</v>
      </c>
      <c r="J72" s="431"/>
      <c r="K72" s="157">
        <v>0</v>
      </c>
      <c r="L72" s="157">
        <v>15432.21</v>
      </c>
      <c r="M72" s="157">
        <v>0</v>
      </c>
      <c r="N72" s="431">
        <v>15432.21</v>
      </c>
      <c r="O72" s="431"/>
      <c r="P72" s="431">
        <v>0</v>
      </c>
      <c r="Q72" s="431"/>
      <c r="R72" s="157">
        <v>15432.21</v>
      </c>
      <c r="S72" s="177">
        <v>-15432.21</v>
      </c>
    </row>
    <row r="73" spans="1:19" ht="9.75" customHeight="1" hidden="1">
      <c r="A73" s="156" t="s">
        <v>847</v>
      </c>
      <c r="B73" s="430" t="s">
        <v>848</v>
      </c>
      <c r="C73" s="430"/>
      <c r="D73" s="430"/>
      <c r="E73" s="430"/>
      <c r="F73" s="157">
        <v>0</v>
      </c>
      <c r="G73" s="157">
        <v>0</v>
      </c>
      <c r="H73" s="157">
        <v>0</v>
      </c>
      <c r="I73" s="431">
        <v>0</v>
      </c>
      <c r="J73" s="431"/>
      <c r="K73" s="157">
        <v>0</v>
      </c>
      <c r="L73" s="157">
        <v>103617.69</v>
      </c>
      <c r="M73" s="157">
        <v>0</v>
      </c>
      <c r="N73" s="431">
        <v>103617.69</v>
      </c>
      <c r="O73" s="431"/>
      <c r="P73" s="431">
        <v>0</v>
      </c>
      <c r="Q73" s="431"/>
      <c r="R73" s="157">
        <v>103617.69</v>
      </c>
      <c r="S73" s="177">
        <v>-103617.69</v>
      </c>
    </row>
    <row r="74" spans="1:19" ht="9.75" customHeight="1" hidden="1">
      <c r="A74" s="156" t="s">
        <v>849</v>
      </c>
      <c r="B74" s="430" t="s">
        <v>850</v>
      </c>
      <c r="C74" s="430"/>
      <c r="D74" s="430"/>
      <c r="E74" s="430"/>
      <c r="F74" s="157">
        <v>0</v>
      </c>
      <c r="G74" s="157">
        <v>0</v>
      </c>
      <c r="H74" s="157">
        <v>0</v>
      </c>
      <c r="I74" s="431">
        <v>0</v>
      </c>
      <c r="J74" s="431"/>
      <c r="K74" s="157">
        <v>0</v>
      </c>
      <c r="L74" s="157">
        <v>0</v>
      </c>
      <c r="M74" s="157">
        <v>0</v>
      </c>
      <c r="N74" s="431">
        <v>0</v>
      </c>
      <c r="O74" s="431"/>
      <c r="P74" s="431">
        <v>112107.6</v>
      </c>
      <c r="Q74" s="431"/>
      <c r="R74" s="157">
        <v>112107.6</v>
      </c>
      <c r="S74" s="177">
        <v>-112107.6</v>
      </c>
    </row>
    <row r="75" spans="1:19" ht="9.75" customHeight="1" hidden="1">
      <c r="A75" s="156" t="s">
        <v>851</v>
      </c>
      <c r="B75" s="430" t="s">
        <v>852</v>
      </c>
      <c r="C75" s="430"/>
      <c r="D75" s="430"/>
      <c r="E75" s="430"/>
      <c r="F75" s="157">
        <v>0</v>
      </c>
      <c r="G75" s="157">
        <v>0</v>
      </c>
      <c r="H75" s="157">
        <v>0</v>
      </c>
      <c r="I75" s="431">
        <v>0</v>
      </c>
      <c r="J75" s="431"/>
      <c r="K75" s="157">
        <v>0</v>
      </c>
      <c r="L75" s="157">
        <v>0</v>
      </c>
      <c r="M75" s="157">
        <v>0</v>
      </c>
      <c r="N75" s="431">
        <v>0</v>
      </c>
      <c r="O75" s="431"/>
      <c r="P75" s="431">
        <v>15787.22</v>
      </c>
      <c r="Q75" s="431"/>
      <c r="R75" s="157">
        <v>15787.22</v>
      </c>
      <c r="S75" s="177">
        <v>-15787.22</v>
      </c>
    </row>
    <row r="76" spans="1:19" ht="9.75" customHeight="1" hidden="1">
      <c r="A76" s="158" t="s">
        <v>853</v>
      </c>
      <c r="B76" s="432" t="s">
        <v>854</v>
      </c>
      <c r="C76" s="432"/>
      <c r="D76" s="432"/>
      <c r="E76" s="432"/>
      <c r="F76" s="159">
        <v>0</v>
      </c>
      <c r="G76" s="159">
        <v>0</v>
      </c>
      <c r="H76" s="159">
        <v>0</v>
      </c>
      <c r="I76" s="433">
        <v>0</v>
      </c>
      <c r="J76" s="433"/>
      <c r="K76" s="159">
        <v>0</v>
      </c>
      <c r="L76" s="159">
        <v>33085</v>
      </c>
      <c r="M76" s="159">
        <v>0</v>
      </c>
      <c r="N76" s="433">
        <v>33085</v>
      </c>
      <c r="O76" s="433"/>
      <c r="P76" s="433">
        <v>0</v>
      </c>
      <c r="Q76" s="433"/>
      <c r="R76" s="159">
        <v>33085</v>
      </c>
      <c r="S76" s="178">
        <v>-33085</v>
      </c>
    </row>
    <row r="77" spans="1:19" ht="9.75" customHeight="1" hidden="1">
      <c r="A77" s="150"/>
      <c r="B77" s="434" t="s">
        <v>855</v>
      </c>
      <c r="C77" s="434"/>
      <c r="D77" s="434"/>
      <c r="E77" s="434"/>
      <c r="F77" s="160">
        <v>20000</v>
      </c>
      <c r="G77" s="160">
        <v>0</v>
      </c>
      <c r="H77" s="160">
        <v>0</v>
      </c>
      <c r="I77" s="435">
        <v>0</v>
      </c>
      <c r="J77" s="435"/>
      <c r="K77" s="160">
        <v>20000</v>
      </c>
      <c r="L77" s="160">
        <v>4742157.96</v>
      </c>
      <c r="M77" s="160">
        <v>0</v>
      </c>
      <c r="N77" s="435">
        <v>4742157.96</v>
      </c>
      <c r="O77" s="435"/>
      <c r="P77" s="435">
        <v>845352.52</v>
      </c>
      <c r="Q77" s="435"/>
      <c r="R77" s="160">
        <v>5587510.48</v>
      </c>
      <c r="S77" s="175">
        <v>-5567510.48</v>
      </c>
    </row>
    <row r="78" spans="1:19" ht="9.75" customHeight="1" hidden="1">
      <c r="A78" s="150"/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</row>
    <row r="79" spans="1:19" ht="9.75" customHeight="1" hidden="1">
      <c r="A79" s="153" t="s">
        <v>882</v>
      </c>
      <c r="B79" s="429" t="s">
        <v>883</v>
      </c>
      <c r="C79" s="429"/>
      <c r="D79" s="429"/>
      <c r="E79" s="429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76"/>
    </row>
    <row r="80" spans="1:19" ht="9.75" customHeight="1" hidden="1">
      <c r="A80" s="156" t="s">
        <v>884</v>
      </c>
      <c r="B80" s="430" t="s">
        <v>653</v>
      </c>
      <c r="C80" s="430"/>
      <c r="D80" s="430"/>
      <c r="E80" s="430"/>
      <c r="F80" s="157">
        <v>20000</v>
      </c>
      <c r="G80" s="157">
        <v>0</v>
      </c>
      <c r="H80" s="157">
        <v>3512454.94</v>
      </c>
      <c r="I80" s="431">
        <v>0</v>
      </c>
      <c r="J80" s="431"/>
      <c r="K80" s="157">
        <v>3532454.94</v>
      </c>
      <c r="L80" s="157">
        <v>0</v>
      </c>
      <c r="M80" s="157">
        <v>0</v>
      </c>
      <c r="N80" s="431">
        <v>0</v>
      </c>
      <c r="O80" s="431"/>
      <c r="P80" s="431">
        <v>0</v>
      </c>
      <c r="Q80" s="431"/>
      <c r="R80" s="157">
        <v>0</v>
      </c>
      <c r="S80" s="177">
        <v>3532454.94</v>
      </c>
    </row>
    <row r="81" spans="1:19" ht="9.75" customHeight="1" hidden="1">
      <c r="A81" s="156" t="s">
        <v>885</v>
      </c>
      <c r="B81" s="430" t="s">
        <v>822</v>
      </c>
      <c r="C81" s="430"/>
      <c r="D81" s="430"/>
      <c r="E81" s="430"/>
      <c r="F81" s="157">
        <v>0</v>
      </c>
      <c r="G81" s="157">
        <v>0</v>
      </c>
      <c r="H81" s="157">
        <v>0</v>
      </c>
      <c r="I81" s="431">
        <v>0</v>
      </c>
      <c r="J81" s="431"/>
      <c r="K81" s="157">
        <v>0</v>
      </c>
      <c r="L81" s="157">
        <v>1424307.7</v>
      </c>
      <c r="M81" s="157">
        <v>0</v>
      </c>
      <c r="N81" s="431">
        <v>1424307.7</v>
      </c>
      <c r="O81" s="431"/>
      <c r="P81" s="431">
        <v>0</v>
      </c>
      <c r="Q81" s="431"/>
      <c r="R81" s="157">
        <v>1424307.7</v>
      </c>
      <c r="S81" s="177">
        <v>-1424307.7</v>
      </c>
    </row>
    <row r="82" spans="1:19" ht="9.75" customHeight="1" hidden="1">
      <c r="A82" s="156" t="s">
        <v>823</v>
      </c>
      <c r="B82" s="430" t="s">
        <v>824</v>
      </c>
      <c r="C82" s="430"/>
      <c r="D82" s="430"/>
      <c r="E82" s="430"/>
      <c r="F82" s="157">
        <v>0</v>
      </c>
      <c r="G82" s="157">
        <v>0</v>
      </c>
      <c r="H82" s="157">
        <v>0</v>
      </c>
      <c r="I82" s="431">
        <v>0</v>
      </c>
      <c r="J82" s="431"/>
      <c r="K82" s="157">
        <v>0</v>
      </c>
      <c r="L82" s="157">
        <v>3130745.08</v>
      </c>
      <c r="M82" s="157">
        <v>0</v>
      </c>
      <c r="N82" s="431">
        <v>3130745.08</v>
      </c>
      <c r="O82" s="431"/>
      <c r="P82" s="431">
        <v>0</v>
      </c>
      <c r="Q82" s="431"/>
      <c r="R82" s="157">
        <v>3130745.08</v>
      </c>
      <c r="S82" s="177">
        <v>-3130745.08</v>
      </c>
    </row>
    <row r="83" spans="1:19" ht="9.75" customHeight="1" hidden="1">
      <c r="A83" s="156" t="s">
        <v>879</v>
      </c>
      <c r="B83" s="430" t="s">
        <v>824</v>
      </c>
      <c r="C83" s="430"/>
      <c r="D83" s="430"/>
      <c r="E83" s="430"/>
      <c r="F83" s="157">
        <v>0</v>
      </c>
      <c r="G83" s="157">
        <v>0</v>
      </c>
      <c r="H83" s="157">
        <v>0</v>
      </c>
      <c r="I83" s="431">
        <v>0</v>
      </c>
      <c r="J83" s="431"/>
      <c r="K83" s="157">
        <v>0</v>
      </c>
      <c r="L83" s="157">
        <v>4149309.68</v>
      </c>
      <c r="M83" s="157">
        <v>0</v>
      </c>
      <c r="N83" s="431">
        <v>4149309.68</v>
      </c>
      <c r="O83" s="431"/>
      <c r="P83" s="431">
        <v>0</v>
      </c>
      <c r="Q83" s="431"/>
      <c r="R83" s="157">
        <v>4149309.68</v>
      </c>
      <c r="S83" s="177">
        <v>-4149309.68</v>
      </c>
    </row>
    <row r="84" spans="1:19" ht="9.75" customHeight="1" hidden="1">
      <c r="A84" s="156" t="s">
        <v>825</v>
      </c>
      <c r="B84" s="430" t="s">
        <v>826</v>
      </c>
      <c r="C84" s="430"/>
      <c r="D84" s="430"/>
      <c r="E84" s="430"/>
      <c r="F84" s="157">
        <v>0</v>
      </c>
      <c r="G84" s="157">
        <v>0</v>
      </c>
      <c r="H84" s="157">
        <v>0</v>
      </c>
      <c r="I84" s="431">
        <v>0</v>
      </c>
      <c r="J84" s="431"/>
      <c r="K84" s="157">
        <v>0</v>
      </c>
      <c r="L84" s="157">
        <v>3130745.09</v>
      </c>
      <c r="M84" s="157">
        <v>0</v>
      </c>
      <c r="N84" s="431">
        <v>3130745.09</v>
      </c>
      <c r="O84" s="431"/>
      <c r="P84" s="431">
        <v>0</v>
      </c>
      <c r="Q84" s="431"/>
      <c r="R84" s="157">
        <v>3130745.09</v>
      </c>
      <c r="S84" s="177">
        <v>-3130745.09</v>
      </c>
    </row>
    <row r="85" spans="1:19" ht="9.75" customHeight="1" hidden="1">
      <c r="A85" s="156" t="s">
        <v>827</v>
      </c>
      <c r="B85" s="430" t="s">
        <v>826</v>
      </c>
      <c r="C85" s="430"/>
      <c r="D85" s="430"/>
      <c r="E85" s="430"/>
      <c r="F85" s="157">
        <v>0</v>
      </c>
      <c r="G85" s="157">
        <v>0</v>
      </c>
      <c r="H85" s="157">
        <v>0</v>
      </c>
      <c r="I85" s="431">
        <v>0</v>
      </c>
      <c r="J85" s="431"/>
      <c r="K85" s="157">
        <v>0</v>
      </c>
      <c r="L85" s="157">
        <v>3509251.52</v>
      </c>
      <c r="M85" s="157">
        <v>0</v>
      </c>
      <c r="N85" s="431">
        <v>3509251.52</v>
      </c>
      <c r="O85" s="431"/>
      <c r="P85" s="431">
        <v>0</v>
      </c>
      <c r="Q85" s="431"/>
      <c r="R85" s="157">
        <v>3509251.52</v>
      </c>
      <c r="S85" s="177">
        <v>-3509251.52</v>
      </c>
    </row>
    <row r="86" spans="1:19" ht="9.75" customHeight="1" hidden="1">
      <c r="A86" s="156" t="s">
        <v>880</v>
      </c>
      <c r="B86" s="430" t="s">
        <v>831</v>
      </c>
      <c r="C86" s="430"/>
      <c r="D86" s="430"/>
      <c r="E86" s="430"/>
      <c r="F86" s="157">
        <v>0</v>
      </c>
      <c r="G86" s="157">
        <v>0</v>
      </c>
      <c r="H86" s="157">
        <v>0</v>
      </c>
      <c r="I86" s="431">
        <v>0</v>
      </c>
      <c r="J86" s="431"/>
      <c r="K86" s="157">
        <v>0</v>
      </c>
      <c r="L86" s="157">
        <v>898308.46</v>
      </c>
      <c r="M86" s="157">
        <v>0</v>
      </c>
      <c r="N86" s="431">
        <v>898308.46</v>
      </c>
      <c r="O86" s="431"/>
      <c r="P86" s="431">
        <v>0</v>
      </c>
      <c r="Q86" s="431"/>
      <c r="R86" s="157">
        <v>898308.46</v>
      </c>
      <c r="S86" s="177">
        <v>-898308.46</v>
      </c>
    </row>
    <row r="87" spans="1:19" ht="9.75" customHeight="1" hidden="1">
      <c r="A87" s="156" t="s">
        <v>886</v>
      </c>
      <c r="B87" s="430" t="s">
        <v>833</v>
      </c>
      <c r="C87" s="430"/>
      <c r="D87" s="430"/>
      <c r="E87" s="430"/>
      <c r="F87" s="157">
        <v>0</v>
      </c>
      <c r="G87" s="157">
        <v>0</v>
      </c>
      <c r="H87" s="157">
        <v>0</v>
      </c>
      <c r="I87" s="431">
        <v>0</v>
      </c>
      <c r="J87" s="431"/>
      <c r="K87" s="157">
        <v>0</v>
      </c>
      <c r="L87" s="157">
        <v>2984058.15</v>
      </c>
      <c r="M87" s="157">
        <v>0</v>
      </c>
      <c r="N87" s="431">
        <v>2984058.15</v>
      </c>
      <c r="O87" s="431"/>
      <c r="P87" s="431">
        <v>0</v>
      </c>
      <c r="Q87" s="431"/>
      <c r="R87" s="157">
        <v>2984058.15</v>
      </c>
      <c r="S87" s="177">
        <v>-2984058.15</v>
      </c>
    </row>
    <row r="88" spans="1:19" ht="9.75" customHeight="1" hidden="1">
      <c r="A88" s="156" t="s">
        <v>836</v>
      </c>
      <c r="B88" s="430" t="s">
        <v>835</v>
      </c>
      <c r="C88" s="430"/>
      <c r="D88" s="430"/>
      <c r="E88" s="430"/>
      <c r="F88" s="157">
        <v>0</v>
      </c>
      <c r="G88" s="157">
        <v>0</v>
      </c>
      <c r="H88" s="157">
        <v>0</v>
      </c>
      <c r="I88" s="431">
        <v>0</v>
      </c>
      <c r="J88" s="431"/>
      <c r="K88" s="157">
        <v>0</v>
      </c>
      <c r="L88" s="157">
        <v>-366022.14</v>
      </c>
      <c r="M88" s="157">
        <v>0</v>
      </c>
      <c r="N88" s="431">
        <v>-366022.14</v>
      </c>
      <c r="O88" s="431"/>
      <c r="P88" s="431">
        <v>3294788.29</v>
      </c>
      <c r="Q88" s="431"/>
      <c r="R88" s="157">
        <v>2928766.15</v>
      </c>
      <c r="S88" s="177">
        <v>-2928766.15</v>
      </c>
    </row>
    <row r="89" spans="1:19" ht="9.75" customHeight="1" hidden="1">
      <c r="A89" s="156" t="s">
        <v>887</v>
      </c>
      <c r="B89" s="430" t="s">
        <v>838</v>
      </c>
      <c r="C89" s="430"/>
      <c r="D89" s="430"/>
      <c r="E89" s="430"/>
      <c r="F89" s="157">
        <v>0</v>
      </c>
      <c r="G89" s="157">
        <v>0</v>
      </c>
      <c r="H89" s="157">
        <v>0</v>
      </c>
      <c r="I89" s="431">
        <v>0</v>
      </c>
      <c r="J89" s="431"/>
      <c r="K89" s="157">
        <v>0</v>
      </c>
      <c r="L89" s="157">
        <v>-4902.18</v>
      </c>
      <c r="M89" s="157">
        <v>0</v>
      </c>
      <c r="N89" s="431">
        <v>-4902.18</v>
      </c>
      <c r="O89" s="431"/>
      <c r="P89" s="431">
        <v>725875.53</v>
      </c>
      <c r="Q89" s="431"/>
      <c r="R89" s="157">
        <v>720973.35</v>
      </c>
      <c r="S89" s="177">
        <v>-720973.35</v>
      </c>
    </row>
    <row r="90" spans="1:19" ht="9.75" customHeight="1" hidden="1">
      <c r="A90" s="156" t="s">
        <v>888</v>
      </c>
      <c r="B90" s="430" t="s">
        <v>840</v>
      </c>
      <c r="C90" s="430"/>
      <c r="D90" s="430"/>
      <c r="E90" s="430"/>
      <c r="F90" s="157">
        <v>0</v>
      </c>
      <c r="G90" s="157">
        <v>0</v>
      </c>
      <c r="H90" s="157">
        <v>0</v>
      </c>
      <c r="I90" s="431">
        <v>0</v>
      </c>
      <c r="J90" s="431"/>
      <c r="K90" s="157">
        <v>0</v>
      </c>
      <c r="L90" s="157">
        <v>1807768.02</v>
      </c>
      <c r="M90" s="157">
        <v>0</v>
      </c>
      <c r="N90" s="431">
        <v>1807768.02</v>
      </c>
      <c r="O90" s="431"/>
      <c r="P90" s="431">
        <v>0</v>
      </c>
      <c r="Q90" s="431"/>
      <c r="R90" s="157">
        <v>1807768.02</v>
      </c>
      <c r="S90" s="177">
        <v>-1807768.02</v>
      </c>
    </row>
    <row r="91" spans="1:19" ht="9.75" customHeight="1" hidden="1">
      <c r="A91" s="156" t="s">
        <v>889</v>
      </c>
      <c r="B91" s="430" t="s">
        <v>842</v>
      </c>
      <c r="C91" s="430"/>
      <c r="D91" s="430"/>
      <c r="E91" s="430"/>
      <c r="F91" s="157">
        <v>0</v>
      </c>
      <c r="G91" s="157">
        <v>0</v>
      </c>
      <c r="H91" s="157">
        <v>0</v>
      </c>
      <c r="I91" s="431">
        <v>0</v>
      </c>
      <c r="J91" s="431"/>
      <c r="K91" s="157">
        <v>0</v>
      </c>
      <c r="L91" s="157">
        <v>554274.13</v>
      </c>
      <c r="M91" s="157">
        <v>0</v>
      </c>
      <c r="N91" s="431">
        <v>554274.13</v>
      </c>
      <c r="O91" s="431"/>
      <c r="P91" s="431">
        <v>0</v>
      </c>
      <c r="Q91" s="431"/>
      <c r="R91" s="157">
        <v>554274.13</v>
      </c>
      <c r="S91" s="177">
        <v>-554274.13</v>
      </c>
    </row>
    <row r="92" spans="1:19" ht="9.75" customHeight="1" hidden="1">
      <c r="A92" s="156" t="s">
        <v>890</v>
      </c>
      <c r="B92" s="430" t="s">
        <v>844</v>
      </c>
      <c r="C92" s="430"/>
      <c r="D92" s="430"/>
      <c r="E92" s="430"/>
      <c r="F92" s="157">
        <v>0</v>
      </c>
      <c r="G92" s="157">
        <v>0</v>
      </c>
      <c r="H92" s="157">
        <v>0</v>
      </c>
      <c r="I92" s="431">
        <v>0</v>
      </c>
      <c r="J92" s="431"/>
      <c r="K92" s="157">
        <v>0</v>
      </c>
      <c r="L92" s="157">
        <v>4207453.17</v>
      </c>
      <c r="M92" s="157">
        <v>0</v>
      </c>
      <c r="N92" s="431">
        <v>4207453.17</v>
      </c>
      <c r="O92" s="431"/>
      <c r="P92" s="431">
        <v>0</v>
      </c>
      <c r="Q92" s="431"/>
      <c r="R92" s="157">
        <v>4207453.17</v>
      </c>
      <c r="S92" s="177">
        <v>-4207453.17</v>
      </c>
    </row>
    <row r="93" spans="1:19" ht="9.75" customHeight="1" hidden="1">
      <c r="A93" s="156" t="s">
        <v>881</v>
      </c>
      <c r="B93" s="430" t="s">
        <v>846</v>
      </c>
      <c r="C93" s="430"/>
      <c r="D93" s="430"/>
      <c r="E93" s="430"/>
      <c r="F93" s="157">
        <v>0</v>
      </c>
      <c r="G93" s="157">
        <v>0</v>
      </c>
      <c r="H93" s="157">
        <v>0</v>
      </c>
      <c r="I93" s="431">
        <v>0</v>
      </c>
      <c r="J93" s="431"/>
      <c r="K93" s="157">
        <v>0</v>
      </c>
      <c r="L93" s="157">
        <v>165890.89</v>
      </c>
      <c r="M93" s="157">
        <v>0</v>
      </c>
      <c r="N93" s="431">
        <v>165890.89</v>
      </c>
      <c r="O93" s="431"/>
      <c r="P93" s="431">
        <v>0</v>
      </c>
      <c r="Q93" s="431"/>
      <c r="R93" s="157">
        <v>165890.89</v>
      </c>
      <c r="S93" s="177">
        <v>-165890.89</v>
      </c>
    </row>
    <row r="94" spans="1:19" ht="9.75" customHeight="1" hidden="1">
      <c r="A94" s="156" t="s">
        <v>891</v>
      </c>
      <c r="B94" s="430" t="s">
        <v>848</v>
      </c>
      <c r="C94" s="430"/>
      <c r="D94" s="430"/>
      <c r="E94" s="430"/>
      <c r="F94" s="157">
        <v>0</v>
      </c>
      <c r="G94" s="157">
        <v>0</v>
      </c>
      <c r="H94" s="157">
        <v>0</v>
      </c>
      <c r="I94" s="431">
        <v>0</v>
      </c>
      <c r="J94" s="431"/>
      <c r="K94" s="157">
        <v>0</v>
      </c>
      <c r="L94" s="157">
        <v>848787.38</v>
      </c>
      <c r="M94" s="157">
        <v>0</v>
      </c>
      <c r="N94" s="431">
        <v>848787.38</v>
      </c>
      <c r="O94" s="431"/>
      <c r="P94" s="431">
        <v>0</v>
      </c>
      <c r="Q94" s="431"/>
      <c r="R94" s="157">
        <v>848787.38</v>
      </c>
      <c r="S94" s="177">
        <v>-848787.38</v>
      </c>
    </row>
    <row r="95" spans="1:19" ht="9.75" customHeight="1" hidden="1">
      <c r="A95" s="156" t="s">
        <v>849</v>
      </c>
      <c r="B95" s="430" t="s">
        <v>850</v>
      </c>
      <c r="C95" s="430"/>
      <c r="D95" s="430"/>
      <c r="E95" s="430"/>
      <c r="F95" s="157">
        <v>0</v>
      </c>
      <c r="G95" s="157">
        <v>0</v>
      </c>
      <c r="H95" s="157">
        <v>0</v>
      </c>
      <c r="I95" s="431">
        <v>0</v>
      </c>
      <c r="J95" s="431"/>
      <c r="K95" s="157">
        <v>0</v>
      </c>
      <c r="L95" s="157">
        <v>-50948.73</v>
      </c>
      <c r="M95" s="157">
        <v>0</v>
      </c>
      <c r="N95" s="431">
        <v>-50948.73</v>
      </c>
      <c r="O95" s="431"/>
      <c r="P95" s="431">
        <v>950505.16</v>
      </c>
      <c r="Q95" s="431"/>
      <c r="R95" s="157">
        <v>899556.43</v>
      </c>
      <c r="S95" s="177">
        <v>-899556.43</v>
      </c>
    </row>
    <row r="96" spans="1:19" ht="9.75" customHeight="1" hidden="1">
      <c r="A96" s="156" t="s">
        <v>892</v>
      </c>
      <c r="B96" s="430" t="s">
        <v>852</v>
      </c>
      <c r="C96" s="430"/>
      <c r="D96" s="430"/>
      <c r="E96" s="430"/>
      <c r="F96" s="157">
        <v>0</v>
      </c>
      <c r="G96" s="157">
        <v>0</v>
      </c>
      <c r="H96" s="157">
        <v>0</v>
      </c>
      <c r="I96" s="431">
        <v>0</v>
      </c>
      <c r="J96" s="431"/>
      <c r="K96" s="157">
        <v>0</v>
      </c>
      <c r="L96" s="157">
        <v>-571.38</v>
      </c>
      <c r="M96" s="157">
        <v>0</v>
      </c>
      <c r="N96" s="431">
        <v>-571.38</v>
      </c>
      <c r="O96" s="431"/>
      <c r="P96" s="431">
        <v>156532.18</v>
      </c>
      <c r="Q96" s="431"/>
      <c r="R96" s="157">
        <v>155960.8</v>
      </c>
      <c r="S96" s="177">
        <v>-155960.8</v>
      </c>
    </row>
    <row r="97" spans="1:19" ht="9.75" customHeight="1" hidden="1">
      <c r="A97" s="156" t="s">
        <v>893</v>
      </c>
      <c r="B97" s="430" t="s">
        <v>854</v>
      </c>
      <c r="C97" s="430"/>
      <c r="D97" s="430"/>
      <c r="E97" s="430"/>
      <c r="F97" s="157">
        <v>0</v>
      </c>
      <c r="G97" s="157">
        <v>0</v>
      </c>
      <c r="H97" s="157">
        <v>0</v>
      </c>
      <c r="I97" s="431">
        <v>0</v>
      </c>
      <c r="J97" s="431"/>
      <c r="K97" s="157">
        <v>0</v>
      </c>
      <c r="L97" s="157">
        <v>353417.39</v>
      </c>
      <c r="M97" s="157">
        <v>0</v>
      </c>
      <c r="N97" s="431">
        <v>353417.39</v>
      </c>
      <c r="O97" s="431"/>
      <c r="P97" s="431">
        <v>0</v>
      </c>
      <c r="Q97" s="431"/>
      <c r="R97" s="157">
        <v>353417.39</v>
      </c>
      <c r="S97" s="177">
        <v>-353417.39</v>
      </c>
    </row>
    <row r="98" spans="1:19" ht="9.75" customHeight="1" hidden="1">
      <c r="A98" s="156" t="s">
        <v>863</v>
      </c>
      <c r="B98" s="430" t="s">
        <v>862</v>
      </c>
      <c r="C98" s="430"/>
      <c r="D98" s="430"/>
      <c r="E98" s="430"/>
      <c r="F98" s="157">
        <v>0</v>
      </c>
      <c r="G98" s="157">
        <v>0</v>
      </c>
      <c r="H98" s="157">
        <v>0</v>
      </c>
      <c r="I98" s="431">
        <v>0</v>
      </c>
      <c r="J98" s="431"/>
      <c r="K98" s="157">
        <v>0</v>
      </c>
      <c r="L98" s="157">
        <v>2263530.14</v>
      </c>
      <c r="M98" s="157">
        <v>0</v>
      </c>
      <c r="N98" s="431">
        <v>2263530.14</v>
      </c>
      <c r="O98" s="431"/>
      <c r="P98" s="431">
        <v>0</v>
      </c>
      <c r="Q98" s="431"/>
      <c r="R98" s="157">
        <v>2263530.14</v>
      </c>
      <c r="S98" s="177">
        <v>-2263530.14</v>
      </c>
    </row>
    <row r="99" spans="1:19" ht="9.75" customHeight="1" hidden="1">
      <c r="A99" s="156" t="s">
        <v>894</v>
      </c>
      <c r="B99" s="430" t="s">
        <v>865</v>
      </c>
      <c r="C99" s="430"/>
      <c r="D99" s="430"/>
      <c r="E99" s="430"/>
      <c r="F99" s="157">
        <v>0</v>
      </c>
      <c r="G99" s="157">
        <v>0</v>
      </c>
      <c r="H99" s="157">
        <v>0</v>
      </c>
      <c r="I99" s="431">
        <v>0</v>
      </c>
      <c r="J99" s="431"/>
      <c r="K99" s="157">
        <v>0</v>
      </c>
      <c r="L99" s="157">
        <v>277298.41</v>
      </c>
      <c r="M99" s="157">
        <v>0</v>
      </c>
      <c r="N99" s="431">
        <v>277298.41</v>
      </c>
      <c r="O99" s="431"/>
      <c r="P99" s="431">
        <v>0</v>
      </c>
      <c r="Q99" s="431"/>
      <c r="R99" s="157">
        <v>277298.41</v>
      </c>
      <c r="S99" s="177">
        <v>-277298.41</v>
      </c>
    </row>
    <row r="100" spans="1:19" ht="9.75" customHeight="1" hidden="1">
      <c r="A100" s="156" t="s">
        <v>895</v>
      </c>
      <c r="B100" s="430" t="s">
        <v>896</v>
      </c>
      <c r="C100" s="430"/>
      <c r="D100" s="430"/>
      <c r="E100" s="430"/>
      <c r="F100" s="157">
        <v>0</v>
      </c>
      <c r="G100" s="157">
        <v>0</v>
      </c>
      <c r="H100" s="157">
        <v>0</v>
      </c>
      <c r="I100" s="431">
        <v>0</v>
      </c>
      <c r="J100" s="431"/>
      <c r="K100" s="157">
        <v>0</v>
      </c>
      <c r="L100" s="157">
        <v>9824.82</v>
      </c>
      <c r="M100" s="157">
        <v>0</v>
      </c>
      <c r="N100" s="431">
        <v>9824.82</v>
      </c>
      <c r="O100" s="431"/>
      <c r="P100" s="431">
        <v>0</v>
      </c>
      <c r="Q100" s="431"/>
      <c r="R100" s="157">
        <v>9824.82</v>
      </c>
      <c r="S100" s="177">
        <v>-9824.82</v>
      </c>
    </row>
    <row r="101" spans="1:19" ht="9.75" customHeight="1" hidden="1">
      <c r="A101" s="156" t="s">
        <v>897</v>
      </c>
      <c r="B101" s="430" t="s">
        <v>898</v>
      </c>
      <c r="C101" s="430"/>
      <c r="D101" s="430"/>
      <c r="E101" s="430"/>
      <c r="F101" s="157">
        <v>0</v>
      </c>
      <c r="G101" s="157">
        <v>0</v>
      </c>
      <c r="H101" s="157">
        <v>0</v>
      </c>
      <c r="I101" s="431">
        <v>0</v>
      </c>
      <c r="J101" s="431"/>
      <c r="K101" s="157">
        <v>0</v>
      </c>
      <c r="L101" s="157">
        <v>16724</v>
      </c>
      <c r="M101" s="157">
        <v>0</v>
      </c>
      <c r="N101" s="431">
        <v>16724</v>
      </c>
      <c r="O101" s="431"/>
      <c r="P101" s="431">
        <v>0</v>
      </c>
      <c r="Q101" s="431"/>
      <c r="R101" s="157">
        <v>16724</v>
      </c>
      <c r="S101" s="177">
        <v>-16724</v>
      </c>
    </row>
    <row r="102" spans="1:19" ht="9.75" customHeight="1" hidden="1">
      <c r="A102" s="156" t="s">
        <v>899</v>
      </c>
      <c r="B102" s="430" t="s">
        <v>900</v>
      </c>
      <c r="C102" s="430"/>
      <c r="D102" s="430"/>
      <c r="E102" s="430"/>
      <c r="F102" s="157">
        <v>0</v>
      </c>
      <c r="G102" s="157">
        <v>0</v>
      </c>
      <c r="H102" s="157">
        <v>0</v>
      </c>
      <c r="I102" s="431">
        <v>0</v>
      </c>
      <c r="J102" s="431"/>
      <c r="K102" s="157">
        <v>0</v>
      </c>
      <c r="L102" s="157">
        <v>540.45</v>
      </c>
      <c r="M102" s="157">
        <v>0</v>
      </c>
      <c r="N102" s="431">
        <v>540.45</v>
      </c>
      <c r="O102" s="431"/>
      <c r="P102" s="431">
        <v>0</v>
      </c>
      <c r="Q102" s="431"/>
      <c r="R102" s="157">
        <v>540.45</v>
      </c>
      <c r="S102" s="177">
        <v>-540.45</v>
      </c>
    </row>
    <row r="103" spans="1:19" ht="9.75" customHeight="1" hidden="1">
      <c r="A103" s="156" t="s">
        <v>872</v>
      </c>
      <c r="B103" s="430" t="s">
        <v>873</v>
      </c>
      <c r="C103" s="430"/>
      <c r="D103" s="430"/>
      <c r="E103" s="430"/>
      <c r="F103" s="157">
        <v>0</v>
      </c>
      <c r="G103" s="157">
        <v>0</v>
      </c>
      <c r="H103" s="157">
        <v>0</v>
      </c>
      <c r="I103" s="431">
        <v>0</v>
      </c>
      <c r="J103" s="431"/>
      <c r="K103" s="157">
        <v>0</v>
      </c>
      <c r="L103" s="157">
        <v>1524.03</v>
      </c>
      <c r="M103" s="157">
        <v>0</v>
      </c>
      <c r="N103" s="431">
        <v>1524.03</v>
      </c>
      <c r="O103" s="431"/>
      <c r="P103" s="431">
        <v>290944.26</v>
      </c>
      <c r="Q103" s="431"/>
      <c r="R103" s="157">
        <v>292468.29</v>
      </c>
      <c r="S103" s="177">
        <v>-292468.29</v>
      </c>
    </row>
    <row r="104" spans="1:19" ht="9.75" customHeight="1" hidden="1">
      <c r="A104" s="158" t="s">
        <v>874</v>
      </c>
      <c r="B104" s="432" t="s">
        <v>875</v>
      </c>
      <c r="C104" s="432"/>
      <c r="D104" s="432"/>
      <c r="E104" s="432"/>
      <c r="F104" s="159">
        <v>0</v>
      </c>
      <c r="G104" s="159">
        <v>0</v>
      </c>
      <c r="H104" s="159">
        <v>0</v>
      </c>
      <c r="I104" s="433">
        <v>0</v>
      </c>
      <c r="J104" s="433"/>
      <c r="K104" s="159">
        <v>0</v>
      </c>
      <c r="L104" s="159">
        <v>-4.73</v>
      </c>
      <c r="M104" s="159">
        <v>0</v>
      </c>
      <c r="N104" s="433">
        <v>-4.73</v>
      </c>
      <c r="O104" s="433"/>
      <c r="P104" s="433">
        <v>21253.37</v>
      </c>
      <c r="Q104" s="433"/>
      <c r="R104" s="159">
        <v>21248.64</v>
      </c>
      <c r="S104" s="178">
        <v>-21248.64</v>
      </c>
    </row>
    <row r="105" spans="1:19" ht="9.75" customHeight="1" hidden="1">
      <c r="A105" s="150"/>
      <c r="B105" s="434" t="s">
        <v>855</v>
      </c>
      <c r="C105" s="434"/>
      <c r="D105" s="434"/>
      <c r="E105" s="434"/>
      <c r="F105" s="160">
        <v>20000</v>
      </c>
      <c r="G105" s="160">
        <v>0</v>
      </c>
      <c r="H105" s="160">
        <v>3512454.94</v>
      </c>
      <c r="I105" s="435">
        <v>0</v>
      </c>
      <c r="J105" s="435"/>
      <c r="K105" s="160">
        <v>3532454.94</v>
      </c>
      <c r="L105" s="160">
        <v>29311309.35</v>
      </c>
      <c r="M105" s="160">
        <v>0</v>
      </c>
      <c r="N105" s="435">
        <v>29311309.35</v>
      </c>
      <c r="O105" s="435"/>
      <c r="P105" s="435">
        <v>5439898.79</v>
      </c>
      <c r="Q105" s="435"/>
      <c r="R105" s="160">
        <v>34751208.14</v>
      </c>
      <c r="S105" s="175">
        <v>-31218753.2</v>
      </c>
    </row>
    <row r="106" spans="1:19" ht="9.75" customHeight="1" hidden="1">
      <c r="A106" s="150"/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</row>
    <row r="107" spans="1:19" ht="15.75" customHeight="1" hidden="1">
      <c r="A107" s="153" t="s">
        <v>901</v>
      </c>
      <c r="B107" s="429" t="s">
        <v>902</v>
      </c>
      <c r="C107" s="429"/>
      <c r="D107" s="429"/>
      <c r="E107" s="429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76"/>
    </row>
    <row r="108" spans="1:19" ht="9.75" customHeight="1" hidden="1">
      <c r="A108" s="156" t="s">
        <v>903</v>
      </c>
      <c r="B108" s="430" t="s">
        <v>653</v>
      </c>
      <c r="C108" s="430"/>
      <c r="D108" s="430"/>
      <c r="E108" s="430"/>
      <c r="F108" s="157">
        <v>20000</v>
      </c>
      <c r="G108" s="157">
        <v>0</v>
      </c>
      <c r="H108" s="157">
        <v>0</v>
      </c>
      <c r="I108" s="431">
        <v>0</v>
      </c>
      <c r="J108" s="431"/>
      <c r="K108" s="157">
        <v>20000</v>
      </c>
      <c r="L108" s="157">
        <v>0</v>
      </c>
      <c r="M108" s="157">
        <v>0</v>
      </c>
      <c r="N108" s="431">
        <v>0</v>
      </c>
      <c r="O108" s="431"/>
      <c r="P108" s="431">
        <v>0</v>
      </c>
      <c r="Q108" s="431"/>
      <c r="R108" s="157">
        <v>0</v>
      </c>
      <c r="S108" s="177">
        <v>20000</v>
      </c>
    </row>
    <row r="109" spans="1:19" ht="9.75" customHeight="1" hidden="1">
      <c r="A109" s="156" t="s">
        <v>879</v>
      </c>
      <c r="B109" s="430" t="s">
        <v>824</v>
      </c>
      <c r="C109" s="430"/>
      <c r="D109" s="430"/>
      <c r="E109" s="430"/>
      <c r="F109" s="157">
        <v>0</v>
      </c>
      <c r="G109" s="157">
        <v>0</v>
      </c>
      <c r="H109" s="157">
        <v>0</v>
      </c>
      <c r="I109" s="431">
        <v>0</v>
      </c>
      <c r="J109" s="431"/>
      <c r="K109" s="157">
        <v>0</v>
      </c>
      <c r="L109" s="157">
        <v>0</v>
      </c>
      <c r="M109" s="157">
        <v>0</v>
      </c>
      <c r="N109" s="431">
        <v>0</v>
      </c>
      <c r="O109" s="431"/>
      <c r="P109" s="431">
        <v>231531.07</v>
      </c>
      <c r="Q109" s="431"/>
      <c r="R109" s="157">
        <v>231531.07</v>
      </c>
      <c r="S109" s="177">
        <v>-231531.07</v>
      </c>
    </row>
    <row r="110" spans="1:19" ht="9.75" customHeight="1" hidden="1">
      <c r="A110" s="156" t="s">
        <v>827</v>
      </c>
      <c r="B110" s="430" t="s">
        <v>826</v>
      </c>
      <c r="C110" s="430"/>
      <c r="D110" s="430"/>
      <c r="E110" s="430"/>
      <c r="F110" s="157">
        <v>0</v>
      </c>
      <c r="G110" s="157">
        <v>0</v>
      </c>
      <c r="H110" s="157">
        <v>0</v>
      </c>
      <c r="I110" s="431">
        <v>0</v>
      </c>
      <c r="J110" s="431"/>
      <c r="K110" s="157">
        <v>0</v>
      </c>
      <c r="L110" s="157">
        <v>0</v>
      </c>
      <c r="M110" s="157">
        <v>0</v>
      </c>
      <c r="N110" s="431">
        <v>0</v>
      </c>
      <c r="O110" s="431"/>
      <c r="P110" s="431">
        <v>2597911.1</v>
      </c>
      <c r="Q110" s="431"/>
      <c r="R110" s="157">
        <v>2597911.1</v>
      </c>
      <c r="S110" s="177">
        <v>-2597911.1</v>
      </c>
    </row>
    <row r="111" spans="1:19" ht="9.75" customHeight="1" hidden="1">
      <c r="A111" s="156" t="s">
        <v>904</v>
      </c>
      <c r="B111" s="430" t="s">
        <v>829</v>
      </c>
      <c r="C111" s="430"/>
      <c r="D111" s="430"/>
      <c r="E111" s="430"/>
      <c r="F111" s="157">
        <v>0</v>
      </c>
      <c r="G111" s="157">
        <v>0</v>
      </c>
      <c r="H111" s="157">
        <v>0</v>
      </c>
      <c r="I111" s="431">
        <v>0</v>
      </c>
      <c r="J111" s="431"/>
      <c r="K111" s="157">
        <v>0</v>
      </c>
      <c r="L111" s="157">
        <v>0</v>
      </c>
      <c r="M111" s="157">
        <v>0</v>
      </c>
      <c r="N111" s="431">
        <v>0</v>
      </c>
      <c r="O111" s="431"/>
      <c r="P111" s="431">
        <v>266323.85</v>
      </c>
      <c r="Q111" s="431"/>
      <c r="R111" s="157">
        <v>266323.85</v>
      </c>
      <c r="S111" s="177">
        <v>-266323.85</v>
      </c>
    </row>
    <row r="112" spans="1:19" ht="9.75" customHeight="1" hidden="1">
      <c r="A112" s="156" t="s">
        <v>880</v>
      </c>
      <c r="B112" s="430" t="s">
        <v>831</v>
      </c>
      <c r="C112" s="430"/>
      <c r="D112" s="430"/>
      <c r="E112" s="430"/>
      <c r="F112" s="157">
        <v>0</v>
      </c>
      <c r="G112" s="157">
        <v>0</v>
      </c>
      <c r="H112" s="157">
        <v>0</v>
      </c>
      <c r="I112" s="431">
        <v>0</v>
      </c>
      <c r="J112" s="431"/>
      <c r="K112" s="157">
        <v>0</v>
      </c>
      <c r="L112" s="157">
        <v>0</v>
      </c>
      <c r="M112" s="157">
        <v>0</v>
      </c>
      <c r="N112" s="431">
        <v>0</v>
      </c>
      <c r="O112" s="431"/>
      <c r="P112" s="431">
        <v>386156.64</v>
      </c>
      <c r="Q112" s="431"/>
      <c r="R112" s="157">
        <v>386156.64</v>
      </c>
      <c r="S112" s="177">
        <v>-386156.64</v>
      </c>
    </row>
    <row r="113" spans="1:19" ht="9.75" customHeight="1" hidden="1">
      <c r="A113" s="156" t="s">
        <v>886</v>
      </c>
      <c r="B113" s="430" t="s">
        <v>833</v>
      </c>
      <c r="C113" s="430"/>
      <c r="D113" s="430"/>
      <c r="E113" s="430"/>
      <c r="F113" s="157">
        <v>0</v>
      </c>
      <c r="G113" s="157">
        <v>0</v>
      </c>
      <c r="H113" s="157">
        <v>0</v>
      </c>
      <c r="I113" s="431">
        <v>0</v>
      </c>
      <c r="J113" s="431"/>
      <c r="K113" s="157">
        <v>0</v>
      </c>
      <c r="L113" s="157">
        <v>0</v>
      </c>
      <c r="M113" s="157">
        <v>0</v>
      </c>
      <c r="N113" s="431">
        <v>0</v>
      </c>
      <c r="O113" s="431"/>
      <c r="P113" s="431">
        <v>672211.99</v>
      </c>
      <c r="Q113" s="431"/>
      <c r="R113" s="157">
        <v>672211.99</v>
      </c>
      <c r="S113" s="177">
        <v>-672211.99</v>
      </c>
    </row>
    <row r="114" spans="1:19" ht="9.75" customHeight="1" hidden="1">
      <c r="A114" s="156" t="s">
        <v>836</v>
      </c>
      <c r="B114" s="430" t="s">
        <v>835</v>
      </c>
      <c r="C114" s="430"/>
      <c r="D114" s="430"/>
      <c r="E114" s="430"/>
      <c r="F114" s="157">
        <v>0</v>
      </c>
      <c r="G114" s="157">
        <v>0</v>
      </c>
      <c r="H114" s="157">
        <v>0</v>
      </c>
      <c r="I114" s="431">
        <v>0</v>
      </c>
      <c r="J114" s="431"/>
      <c r="K114" s="157">
        <v>0</v>
      </c>
      <c r="L114" s="157">
        <v>0</v>
      </c>
      <c r="M114" s="157">
        <v>0</v>
      </c>
      <c r="N114" s="431">
        <v>0</v>
      </c>
      <c r="O114" s="431"/>
      <c r="P114" s="431">
        <v>640653.72</v>
      </c>
      <c r="Q114" s="431"/>
      <c r="R114" s="157">
        <v>640653.72</v>
      </c>
      <c r="S114" s="177">
        <v>-640653.72</v>
      </c>
    </row>
    <row r="115" spans="1:19" ht="9.75" customHeight="1" hidden="1">
      <c r="A115" s="156" t="s">
        <v>887</v>
      </c>
      <c r="B115" s="430" t="s">
        <v>838</v>
      </c>
      <c r="C115" s="430"/>
      <c r="D115" s="430"/>
      <c r="E115" s="430"/>
      <c r="F115" s="157">
        <v>0</v>
      </c>
      <c r="G115" s="157">
        <v>0</v>
      </c>
      <c r="H115" s="157">
        <v>0</v>
      </c>
      <c r="I115" s="431">
        <v>0</v>
      </c>
      <c r="J115" s="431"/>
      <c r="K115" s="157">
        <v>0</v>
      </c>
      <c r="L115" s="157">
        <v>46701.87</v>
      </c>
      <c r="M115" s="157">
        <v>0</v>
      </c>
      <c r="N115" s="431">
        <v>46701.87</v>
      </c>
      <c r="O115" s="431"/>
      <c r="P115" s="431">
        <v>0</v>
      </c>
      <c r="Q115" s="431"/>
      <c r="R115" s="157">
        <v>46701.87</v>
      </c>
      <c r="S115" s="177">
        <v>-46701.87</v>
      </c>
    </row>
    <row r="116" spans="1:19" ht="9.75" customHeight="1" hidden="1">
      <c r="A116" s="156" t="s">
        <v>888</v>
      </c>
      <c r="B116" s="430" t="s">
        <v>840</v>
      </c>
      <c r="C116" s="430"/>
      <c r="D116" s="430"/>
      <c r="E116" s="430"/>
      <c r="F116" s="157">
        <v>0</v>
      </c>
      <c r="G116" s="157">
        <v>0</v>
      </c>
      <c r="H116" s="157">
        <v>0</v>
      </c>
      <c r="I116" s="431">
        <v>0</v>
      </c>
      <c r="J116" s="431"/>
      <c r="K116" s="157">
        <v>0</v>
      </c>
      <c r="L116" s="157">
        <v>0</v>
      </c>
      <c r="M116" s="157">
        <v>0</v>
      </c>
      <c r="N116" s="431">
        <v>0</v>
      </c>
      <c r="O116" s="431"/>
      <c r="P116" s="431">
        <v>237806.4</v>
      </c>
      <c r="Q116" s="431"/>
      <c r="R116" s="157">
        <v>237806.4</v>
      </c>
      <c r="S116" s="177">
        <v>-237806.4</v>
      </c>
    </row>
    <row r="117" spans="1:19" ht="9.75" customHeight="1" hidden="1">
      <c r="A117" s="156" t="s">
        <v>890</v>
      </c>
      <c r="B117" s="430" t="s">
        <v>844</v>
      </c>
      <c r="C117" s="430"/>
      <c r="D117" s="430"/>
      <c r="E117" s="430"/>
      <c r="F117" s="157">
        <v>0</v>
      </c>
      <c r="G117" s="157">
        <v>0</v>
      </c>
      <c r="H117" s="157">
        <v>0</v>
      </c>
      <c r="I117" s="431">
        <v>0</v>
      </c>
      <c r="J117" s="431"/>
      <c r="K117" s="157">
        <v>0</v>
      </c>
      <c r="L117" s="157">
        <v>0</v>
      </c>
      <c r="M117" s="157">
        <v>0</v>
      </c>
      <c r="N117" s="431">
        <v>0</v>
      </c>
      <c r="O117" s="431"/>
      <c r="P117" s="431">
        <v>1789273.28</v>
      </c>
      <c r="Q117" s="431"/>
      <c r="R117" s="157">
        <v>1789273.28</v>
      </c>
      <c r="S117" s="177">
        <v>-1789273.28</v>
      </c>
    </row>
    <row r="118" spans="1:19" ht="9.75" customHeight="1" hidden="1">
      <c r="A118" s="156" t="s">
        <v>881</v>
      </c>
      <c r="B118" s="430" t="s">
        <v>846</v>
      </c>
      <c r="C118" s="430"/>
      <c r="D118" s="430"/>
      <c r="E118" s="430"/>
      <c r="F118" s="157">
        <v>0</v>
      </c>
      <c r="G118" s="157">
        <v>0</v>
      </c>
      <c r="H118" s="157">
        <v>0</v>
      </c>
      <c r="I118" s="431">
        <v>0</v>
      </c>
      <c r="J118" s="431"/>
      <c r="K118" s="157">
        <v>0</v>
      </c>
      <c r="L118" s="157">
        <v>0</v>
      </c>
      <c r="M118" s="157">
        <v>0</v>
      </c>
      <c r="N118" s="431">
        <v>0</v>
      </c>
      <c r="O118" s="431"/>
      <c r="P118" s="431">
        <v>100585.22</v>
      </c>
      <c r="Q118" s="431"/>
      <c r="R118" s="157">
        <v>100585.22</v>
      </c>
      <c r="S118" s="177">
        <v>-100585.22</v>
      </c>
    </row>
    <row r="119" spans="1:19" ht="9.75" customHeight="1" hidden="1">
      <c r="A119" s="156" t="s">
        <v>891</v>
      </c>
      <c r="B119" s="430" t="s">
        <v>848</v>
      </c>
      <c r="C119" s="430"/>
      <c r="D119" s="430"/>
      <c r="E119" s="430"/>
      <c r="F119" s="157">
        <v>0</v>
      </c>
      <c r="G119" s="157">
        <v>0</v>
      </c>
      <c r="H119" s="157">
        <v>0</v>
      </c>
      <c r="I119" s="431">
        <v>0</v>
      </c>
      <c r="J119" s="431"/>
      <c r="K119" s="157">
        <v>0</v>
      </c>
      <c r="L119" s="157">
        <v>0</v>
      </c>
      <c r="M119" s="157">
        <v>0</v>
      </c>
      <c r="N119" s="431">
        <v>0</v>
      </c>
      <c r="O119" s="431"/>
      <c r="P119" s="431">
        <v>370021.62</v>
      </c>
      <c r="Q119" s="431"/>
      <c r="R119" s="157">
        <v>370021.62</v>
      </c>
      <c r="S119" s="177">
        <v>-370021.62</v>
      </c>
    </row>
    <row r="120" spans="1:19" ht="9.75" customHeight="1" hidden="1">
      <c r="A120" s="156" t="s">
        <v>849</v>
      </c>
      <c r="B120" s="430" t="s">
        <v>850</v>
      </c>
      <c r="C120" s="430"/>
      <c r="D120" s="430"/>
      <c r="E120" s="430"/>
      <c r="F120" s="157">
        <v>0</v>
      </c>
      <c r="G120" s="157">
        <v>0</v>
      </c>
      <c r="H120" s="157">
        <v>0</v>
      </c>
      <c r="I120" s="431">
        <v>0</v>
      </c>
      <c r="J120" s="431"/>
      <c r="K120" s="157">
        <v>0</v>
      </c>
      <c r="L120" s="157">
        <v>0</v>
      </c>
      <c r="M120" s="157">
        <v>0</v>
      </c>
      <c r="N120" s="431">
        <v>0</v>
      </c>
      <c r="O120" s="431"/>
      <c r="P120" s="431">
        <v>323362.71</v>
      </c>
      <c r="Q120" s="431"/>
      <c r="R120" s="157">
        <v>323362.71</v>
      </c>
      <c r="S120" s="177">
        <v>-323362.71</v>
      </c>
    </row>
    <row r="121" spans="1:19" ht="9.75" customHeight="1" hidden="1">
      <c r="A121" s="156" t="s">
        <v>892</v>
      </c>
      <c r="B121" s="430" t="s">
        <v>852</v>
      </c>
      <c r="C121" s="430"/>
      <c r="D121" s="430"/>
      <c r="E121" s="430"/>
      <c r="F121" s="157">
        <v>0</v>
      </c>
      <c r="G121" s="157">
        <v>0</v>
      </c>
      <c r="H121" s="157">
        <v>0</v>
      </c>
      <c r="I121" s="431">
        <v>0</v>
      </c>
      <c r="J121" s="431"/>
      <c r="K121" s="157">
        <v>0</v>
      </c>
      <c r="L121" s="157">
        <v>17955.2</v>
      </c>
      <c r="M121" s="157">
        <v>0</v>
      </c>
      <c r="N121" s="431">
        <v>17955.2</v>
      </c>
      <c r="O121" s="431"/>
      <c r="P121" s="431">
        <v>0</v>
      </c>
      <c r="Q121" s="431"/>
      <c r="R121" s="157">
        <v>17955.2</v>
      </c>
      <c r="S121" s="177">
        <v>-17955.2</v>
      </c>
    </row>
    <row r="122" spans="1:19" ht="9.75" customHeight="1" hidden="1">
      <c r="A122" s="156" t="s">
        <v>893</v>
      </c>
      <c r="B122" s="430" t="s">
        <v>854</v>
      </c>
      <c r="C122" s="430"/>
      <c r="D122" s="430"/>
      <c r="E122" s="430"/>
      <c r="F122" s="157">
        <v>0</v>
      </c>
      <c r="G122" s="157">
        <v>0</v>
      </c>
      <c r="H122" s="157">
        <v>0</v>
      </c>
      <c r="I122" s="431">
        <v>0</v>
      </c>
      <c r="J122" s="431"/>
      <c r="K122" s="157">
        <v>0</v>
      </c>
      <c r="L122" s="157">
        <v>0</v>
      </c>
      <c r="M122" s="157">
        <v>0</v>
      </c>
      <c r="N122" s="431">
        <v>0</v>
      </c>
      <c r="O122" s="431"/>
      <c r="P122" s="431">
        <v>60442.23</v>
      </c>
      <c r="Q122" s="431"/>
      <c r="R122" s="157">
        <v>60442.23</v>
      </c>
      <c r="S122" s="177">
        <v>-60442.23</v>
      </c>
    </row>
    <row r="123" spans="1:19" ht="9.75" customHeight="1" hidden="1">
      <c r="A123" s="156" t="s">
        <v>863</v>
      </c>
      <c r="B123" s="430" t="s">
        <v>862</v>
      </c>
      <c r="C123" s="430"/>
      <c r="D123" s="430"/>
      <c r="E123" s="430"/>
      <c r="F123" s="157">
        <v>0</v>
      </c>
      <c r="G123" s="157">
        <v>0</v>
      </c>
      <c r="H123" s="157">
        <v>0</v>
      </c>
      <c r="I123" s="431">
        <v>0</v>
      </c>
      <c r="J123" s="431"/>
      <c r="K123" s="157">
        <v>0</v>
      </c>
      <c r="L123" s="157">
        <v>0</v>
      </c>
      <c r="M123" s="157">
        <v>0</v>
      </c>
      <c r="N123" s="431">
        <v>0</v>
      </c>
      <c r="O123" s="431"/>
      <c r="P123" s="431">
        <v>69387.97</v>
      </c>
      <c r="Q123" s="431"/>
      <c r="R123" s="157">
        <v>69387.97</v>
      </c>
      <c r="S123" s="177">
        <v>-69387.97</v>
      </c>
    </row>
    <row r="124" spans="1:19" ht="9.75" customHeight="1" hidden="1">
      <c r="A124" s="156" t="s">
        <v>894</v>
      </c>
      <c r="B124" s="430" t="s">
        <v>865</v>
      </c>
      <c r="C124" s="430"/>
      <c r="D124" s="430"/>
      <c r="E124" s="430"/>
      <c r="F124" s="157">
        <v>0</v>
      </c>
      <c r="G124" s="157">
        <v>0</v>
      </c>
      <c r="H124" s="157">
        <v>0</v>
      </c>
      <c r="I124" s="431">
        <v>0</v>
      </c>
      <c r="J124" s="431"/>
      <c r="K124" s="157">
        <v>0</v>
      </c>
      <c r="L124" s="157">
        <v>0</v>
      </c>
      <c r="M124" s="157">
        <v>0</v>
      </c>
      <c r="N124" s="431">
        <v>0</v>
      </c>
      <c r="O124" s="431"/>
      <c r="P124" s="431">
        <v>9956.49</v>
      </c>
      <c r="Q124" s="431"/>
      <c r="R124" s="157">
        <v>9956.49</v>
      </c>
      <c r="S124" s="177">
        <v>-9956.49</v>
      </c>
    </row>
    <row r="125" spans="1:19" ht="9.75" customHeight="1" hidden="1">
      <c r="A125" s="156" t="s">
        <v>938</v>
      </c>
      <c r="B125" s="430" t="s">
        <v>939</v>
      </c>
      <c r="C125" s="430"/>
      <c r="D125" s="430"/>
      <c r="E125" s="430"/>
      <c r="F125" s="157">
        <v>0</v>
      </c>
      <c r="G125" s="157">
        <v>0</v>
      </c>
      <c r="H125" s="157">
        <v>0</v>
      </c>
      <c r="I125" s="431">
        <v>0</v>
      </c>
      <c r="J125" s="431"/>
      <c r="K125" s="157">
        <v>0</v>
      </c>
      <c r="L125" s="157">
        <v>0</v>
      </c>
      <c r="M125" s="157">
        <v>0</v>
      </c>
      <c r="N125" s="431">
        <v>0</v>
      </c>
      <c r="O125" s="431"/>
      <c r="P125" s="431">
        <v>30828.69</v>
      </c>
      <c r="Q125" s="431"/>
      <c r="R125" s="157">
        <v>30828.69</v>
      </c>
      <c r="S125" s="177">
        <v>-30828.69</v>
      </c>
    </row>
    <row r="126" spans="1:19" ht="9.75" customHeight="1" hidden="1">
      <c r="A126" s="156" t="s">
        <v>905</v>
      </c>
      <c r="B126" s="430" t="s">
        <v>869</v>
      </c>
      <c r="C126" s="430"/>
      <c r="D126" s="430"/>
      <c r="E126" s="430"/>
      <c r="F126" s="157">
        <v>0</v>
      </c>
      <c r="G126" s="157">
        <v>0</v>
      </c>
      <c r="H126" s="157">
        <v>0</v>
      </c>
      <c r="I126" s="431">
        <v>0</v>
      </c>
      <c r="J126" s="431"/>
      <c r="K126" s="157">
        <v>0</v>
      </c>
      <c r="L126" s="157">
        <v>0</v>
      </c>
      <c r="M126" s="157">
        <v>0</v>
      </c>
      <c r="N126" s="431">
        <v>0</v>
      </c>
      <c r="O126" s="431"/>
      <c r="P126" s="431">
        <v>116.08</v>
      </c>
      <c r="Q126" s="431"/>
      <c r="R126" s="157">
        <v>116.08</v>
      </c>
      <c r="S126" s="177">
        <v>-116.08</v>
      </c>
    </row>
    <row r="127" spans="1:19" ht="9.75" customHeight="1" hidden="1">
      <c r="A127" s="156" t="s">
        <v>872</v>
      </c>
      <c r="B127" s="430" t="s">
        <v>873</v>
      </c>
      <c r="C127" s="430"/>
      <c r="D127" s="430"/>
      <c r="E127" s="430"/>
      <c r="F127" s="157">
        <v>0</v>
      </c>
      <c r="G127" s="157">
        <v>0</v>
      </c>
      <c r="H127" s="157">
        <v>0</v>
      </c>
      <c r="I127" s="431">
        <v>0</v>
      </c>
      <c r="J127" s="431"/>
      <c r="K127" s="157">
        <v>0</v>
      </c>
      <c r="L127" s="157">
        <v>0</v>
      </c>
      <c r="M127" s="157">
        <v>0</v>
      </c>
      <c r="N127" s="431">
        <v>0</v>
      </c>
      <c r="O127" s="431"/>
      <c r="P127" s="431">
        <v>15186.51</v>
      </c>
      <c r="Q127" s="431"/>
      <c r="R127" s="157">
        <v>15186.51</v>
      </c>
      <c r="S127" s="177">
        <v>-15186.51</v>
      </c>
    </row>
    <row r="128" spans="1:19" ht="9.75" customHeight="1" hidden="1">
      <c r="A128" s="158" t="s">
        <v>874</v>
      </c>
      <c r="B128" s="432" t="s">
        <v>875</v>
      </c>
      <c r="C128" s="432"/>
      <c r="D128" s="432"/>
      <c r="E128" s="432"/>
      <c r="F128" s="159">
        <v>0</v>
      </c>
      <c r="G128" s="159">
        <v>0</v>
      </c>
      <c r="H128" s="159">
        <v>0</v>
      </c>
      <c r="I128" s="433">
        <v>0</v>
      </c>
      <c r="J128" s="433"/>
      <c r="K128" s="159">
        <v>0</v>
      </c>
      <c r="L128" s="159">
        <v>0</v>
      </c>
      <c r="M128" s="159">
        <v>0</v>
      </c>
      <c r="N128" s="433">
        <v>0</v>
      </c>
      <c r="O128" s="433"/>
      <c r="P128" s="433">
        <v>7468.28</v>
      </c>
      <c r="Q128" s="433"/>
      <c r="R128" s="159">
        <v>7468.28</v>
      </c>
      <c r="S128" s="178">
        <v>-7468.28</v>
      </c>
    </row>
    <row r="129" spans="1:19" ht="9.75" customHeight="1" hidden="1">
      <c r="A129" s="150"/>
      <c r="B129" s="434" t="s">
        <v>855</v>
      </c>
      <c r="C129" s="434"/>
      <c r="D129" s="434"/>
      <c r="E129" s="434"/>
      <c r="F129" s="160">
        <v>20000</v>
      </c>
      <c r="G129" s="160">
        <v>0</v>
      </c>
      <c r="H129" s="160">
        <v>0</v>
      </c>
      <c r="I129" s="435">
        <v>0</v>
      </c>
      <c r="J129" s="435"/>
      <c r="K129" s="160">
        <v>20000</v>
      </c>
      <c r="L129" s="160">
        <v>64657.07</v>
      </c>
      <c r="M129" s="160">
        <v>0</v>
      </c>
      <c r="N129" s="435">
        <v>64657.07</v>
      </c>
      <c r="O129" s="435"/>
      <c r="P129" s="435">
        <v>7809223.85</v>
      </c>
      <c r="Q129" s="435"/>
      <c r="R129" s="160">
        <v>7873880.92</v>
      </c>
      <c r="S129" s="175">
        <v>-7853880.92</v>
      </c>
    </row>
    <row r="130" spans="1:19" ht="9.75" customHeight="1" hidden="1">
      <c r="A130" s="150"/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</row>
    <row r="131" spans="1:20" ht="18" customHeight="1">
      <c r="A131" s="153" t="s">
        <v>906</v>
      </c>
      <c r="B131" s="429" t="s">
        <v>907</v>
      </c>
      <c r="C131" s="429"/>
      <c r="D131" s="429"/>
      <c r="E131" s="429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61"/>
      <c r="S131" s="161"/>
      <c r="T131" s="183"/>
    </row>
    <row r="132" spans="1:20" ht="12" customHeight="1">
      <c r="A132" s="156" t="s">
        <v>908</v>
      </c>
      <c r="B132" s="430" t="s">
        <v>653</v>
      </c>
      <c r="C132" s="430"/>
      <c r="D132" s="430"/>
      <c r="E132" s="430"/>
      <c r="F132" s="157">
        <v>9010000</v>
      </c>
      <c r="G132" s="157">
        <v>0</v>
      </c>
      <c r="H132" s="157">
        <v>0</v>
      </c>
      <c r="I132" s="431">
        <v>0</v>
      </c>
      <c r="J132" s="431"/>
      <c r="K132" s="157">
        <v>9010000</v>
      </c>
      <c r="L132" s="157">
        <v>0</v>
      </c>
      <c r="M132" s="157">
        <v>0</v>
      </c>
      <c r="N132" s="431">
        <v>0</v>
      </c>
      <c r="O132" s="431"/>
      <c r="P132" s="431">
        <v>0</v>
      </c>
      <c r="Q132" s="431"/>
      <c r="R132" s="163">
        <v>0</v>
      </c>
      <c r="S132" s="163">
        <v>9010000</v>
      </c>
      <c r="T132" s="163">
        <f>R132</f>
        <v>0</v>
      </c>
    </row>
    <row r="133" spans="1:20" ht="12" customHeight="1">
      <c r="A133" s="164" t="s">
        <v>885</v>
      </c>
      <c r="B133" s="436" t="s">
        <v>822</v>
      </c>
      <c r="C133" s="436"/>
      <c r="D133" s="436"/>
      <c r="E133" s="436"/>
      <c r="F133" s="166">
        <v>0</v>
      </c>
      <c r="G133" s="166">
        <v>0</v>
      </c>
      <c r="H133" s="166">
        <v>0</v>
      </c>
      <c r="I133" s="437">
        <v>0</v>
      </c>
      <c r="J133" s="437"/>
      <c r="K133" s="166">
        <v>0</v>
      </c>
      <c r="L133" s="166">
        <v>0</v>
      </c>
      <c r="M133" s="166">
        <v>0</v>
      </c>
      <c r="N133" s="437">
        <v>0</v>
      </c>
      <c r="O133" s="437"/>
      <c r="P133" s="437">
        <v>13853.07</v>
      </c>
      <c r="Q133" s="437"/>
      <c r="R133" s="167">
        <v>13853.07</v>
      </c>
      <c r="S133" s="167">
        <v>-13853.07</v>
      </c>
      <c r="T133" s="167" t="e">
        <f>R133-'Memória de Cálculo'!#REF!</f>
        <v>#REF!</v>
      </c>
    </row>
    <row r="134" spans="1:20" ht="12" customHeight="1">
      <c r="A134" s="164" t="s">
        <v>879</v>
      </c>
      <c r="B134" s="436" t="s">
        <v>824</v>
      </c>
      <c r="C134" s="436"/>
      <c r="D134" s="436"/>
      <c r="E134" s="436"/>
      <c r="F134" s="166">
        <v>0</v>
      </c>
      <c r="G134" s="166">
        <v>0</v>
      </c>
      <c r="H134" s="166">
        <v>0</v>
      </c>
      <c r="I134" s="437">
        <v>0</v>
      </c>
      <c r="J134" s="437"/>
      <c r="K134" s="166">
        <v>0</v>
      </c>
      <c r="L134" s="166">
        <v>0</v>
      </c>
      <c r="M134" s="166">
        <v>0</v>
      </c>
      <c r="N134" s="437">
        <v>0</v>
      </c>
      <c r="O134" s="437"/>
      <c r="P134" s="437">
        <v>125780.58</v>
      </c>
      <c r="Q134" s="437"/>
      <c r="R134" s="167">
        <v>125780.58</v>
      </c>
      <c r="S134" s="167">
        <v>-125780.58</v>
      </c>
      <c r="T134" s="167" t="e">
        <f>R134-'Memória de Cálculo'!#REF!</f>
        <v>#REF!</v>
      </c>
    </row>
    <row r="135" spans="1:20" ht="12" customHeight="1">
      <c r="A135" s="164" t="s">
        <v>827</v>
      </c>
      <c r="B135" s="436" t="s">
        <v>826</v>
      </c>
      <c r="C135" s="436"/>
      <c r="D135" s="436"/>
      <c r="E135" s="436"/>
      <c r="F135" s="166">
        <v>0</v>
      </c>
      <c r="G135" s="166">
        <v>0</v>
      </c>
      <c r="H135" s="166">
        <v>0</v>
      </c>
      <c r="I135" s="437">
        <v>0</v>
      </c>
      <c r="J135" s="437"/>
      <c r="K135" s="166">
        <v>0</v>
      </c>
      <c r="L135" s="166">
        <v>0</v>
      </c>
      <c r="M135" s="166">
        <v>0</v>
      </c>
      <c r="N135" s="437">
        <v>0</v>
      </c>
      <c r="O135" s="437"/>
      <c r="P135" s="437">
        <v>267688.7</v>
      </c>
      <c r="Q135" s="437"/>
      <c r="R135" s="167">
        <v>267688.7</v>
      </c>
      <c r="S135" s="167">
        <v>-267688.7</v>
      </c>
      <c r="T135" s="167" t="e">
        <f>R135-'Memória de Cálculo'!#REF!</f>
        <v>#REF!</v>
      </c>
    </row>
    <row r="136" spans="1:20" ht="12" customHeight="1">
      <c r="A136" s="164" t="s">
        <v>904</v>
      </c>
      <c r="B136" s="436" t="s">
        <v>829</v>
      </c>
      <c r="C136" s="436"/>
      <c r="D136" s="436"/>
      <c r="E136" s="436"/>
      <c r="F136" s="166">
        <v>0</v>
      </c>
      <c r="G136" s="166">
        <v>0</v>
      </c>
      <c r="H136" s="166">
        <v>0</v>
      </c>
      <c r="I136" s="437">
        <v>0</v>
      </c>
      <c r="J136" s="437"/>
      <c r="K136" s="166">
        <v>0</v>
      </c>
      <c r="L136" s="166">
        <v>0</v>
      </c>
      <c r="M136" s="166">
        <v>0</v>
      </c>
      <c r="N136" s="437">
        <v>0</v>
      </c>
      <c r="O136" s="437"/>
      <c r="P136" s="437">
        <v>6653.51</v>
      </c>
      <c r="Q136" s="437"/>
      <c r="R136" s="167">
        <v>6653.51</v>
      </c>
      <c r="S136" s="167">
        <v>-6653.51</v>
      </c>
      <c r="T136" s="167" t="e">
        <f>R136-'Memória de Cálculo'!#REF!</f>
        <v>#REF!</v>
      </c>
    </row>
    <row r="137" spans="1:20" ht="12" customHeight="1">
      <c r="A137" s="164" t="s">
        <v>886</v>
      </c>
      <c r="B137" s="436" t="s">
        <v>833</v>
      </c>
      <c r="C137" s="436"/>
      <c r="D137" s="436"/>
      <c r="E137" s="436"/>
      <c r="F137" s="166">
        <v>0</v>
      </c>
      <c r="G137" s="166">
        <v>0</v>
      </c>
      <c r="H137" s="166">
        <v>0</v>
      </c>
      <c r="I137" s="437">
        <v>0</v>
      </c>
      <c r="J137" s="437"/>
      <c r="K137" s="166">
        <v>0</v>
      </c>
      <c r="L137" s="166">
        <v>-114789.64</v>
      </c>
      <c r="M137" s="166">
        <v>0</v>
      </c>
      <c r="N137" s="437">
        <v>-114789.64</v>
      </c>
      <c r="O137" s="437"/>
      <c r="P137" s="437">
        <v>85415.29</v>
      </c>
      <c r="Q137" s="437"/>
      <c r="R137" s="167">
        <v>-29374.35</v>
      </c>
      <c r="S137" s="167">
        <v>29374.35</v>
      </c>
      <c r="T137" s="167" t="e">
        <f>R137-'Memória de Cálculo'!#REF!</f>
        <v>#REF!</v>
      </c>
    </row>
    <row r="138" spans="1:20" ht="12" customHeight="1">
      <c r="A138" s="164" t="s">
        <v>836</v>
      </c>
      <c r="B138" s="436" t="s">
        <v>835</v>
      </c>
      <c r="C138" s="436"/>
      <c r="D138" s="436"/>
      <c r="E138" s="436"/>
      <c r="F138" s="166">
        <v>0</v>
      </c>
      <c r="G138" s="166">
        <v>0</v>
      </c>
      <c r="H138" s="166">
        <v>0</v>
      </c>
      <c r="I138" s="437">
        <v>0</v>
      </c>
      <c r="J138" s="437"/>
      <c r="K138" s="166">
        <v>0</v>
      </c>
      <c r="L138" s="166">
        <v>-148935.31</v>
      </c>
      <c r="M138" s="166">
        <v>0</v>
      </c>
      <c r="N138" s="437">
        <v>-148935.31</v>
      </c>
      <c r="O138" s="437"/>
      <c r="P138" s="437">
        <v>227383.37</v>
      </c>
      <c r="Q138" s="437"/>
      <c r="R138" s="167">
        <v>78448.06</v>
      </c>
      <c r="S138" s="167">
        <v>-78448.06</v>
      </c>
      <c r="T138" s="167" t="e">
        <f>R138-'Memória de Cálculo'!#REF!</f>
        <v>#REF!</v>
      </c>
    </row>
    <row r="139" spans="1:20" ht="12" customHeight="1">
      <c r="A139" s="164" t="s">
        <v>887</v>
      </c>
      <c r="B139" s="436" t="s">
        <v>838</v>
      </c>
      <c r="C139" s="436"/>
      <c r="D139" s="436"/>
      <c r="E139" s="436"/>
      <c r="F139" s="166">
        <v>0</v>
      </c>
      <c r="G139" s="166">
        <v>0</v>
      </c>
      <c r="H139" s="166">
        <v>0</v>
      </c>
      <c r="I139" s="437">
        <v>0</v>
      </c>
      <c r="J139" s="437"/>
      <c r="K139" s="166">
        <v>0</v>
      </c>
      <c r="L139" s="166">
        <v>-855.78</v>
      </c>
      <c r="M139" s="166">
        <v>0</v>
      </c>
      <c r="N139" s="437">
        <v>-855.78</v>
      </c>
      <c r="O139" s="437"/>
      <c r="P139" s="437">
        <v>25486.78</v>
      </c>
      <c r="Q139" s="437"/>
      <c r="R139" s="167">
        <v>24631</v>
      </c>
      <c r="S139" s="167">
        <v>-24631</v>
      </c>
      <c r="T139" s="167" t="e">
        <f>R139-'Memória de Cálculo'!#REF!</f>
        <v>#REF!</v>
      </c>
    </row>
    <row r="140" spans="1:20" ht="12" customHeight="1">
      <c r="A140" s="168" t="s">
        <v>890</v>
      </c>
      <c r="B140" s="438" t="s">
        <v>844</v>
      </c>
      <c r="C140" s="438"/>
      <c r="D140" s="438"/>
      <c r="E140" s="438"/>
      <c r="F140" s="169">
        <v>0</v>
      </c>
      <c r="G140" s="169">
        <v>0</v>
      </c>
      <c r="H140" s="169">
        <v>0</v>
      </c>
      <c r="I140" s="439">
        <v>0</v>
      </c>
      <c r="J140" s="439"/>
      <c r="K140" s="169">
        <v>0</v>
      </c>
      <c r="L140" s="169">
        <v>0</v>
      </c>
      <c r="M140" s="169">
        <v>0</v>
      </c>
      <c r="N140" s="439">
        <v>0</v>
      </c>
      <c r="O140" s="439"/>
      <c r="P140" s="439">
        <v>12363.97</v>
      </c>
      <c r="Q140" s="439"/>
      <c r="R140" s="170">
        <v>12363.97</v>
      </c>
      <c r="S140" s="170">
        <v>-12363.97</v>
      </c>
      <c r="T140" s="170" t="e">
        <f>R140-'Memória de Cálculo'!#REF!</f>
        <v>#REF!</v>
      </c>
    </row>
    <row r="141" spans="1:20" ht="12" customHeight="1">
      <c r="A141" s="168" t="s">
        <v>891</v>
      </c>
      <c r="B141" s="438" t="s">
        <v>848</v>
      </c>
      <c r="C141" s="438"/>
      <c r="D141" s="438"/>
      <c r="E141" s="438"/>
      <c r="F141" s="169">
        <v>0</v>
      </c>
      <c r="G141" s="169">
        <v>0</v>
      </c>
      <c r="H141" s="169">
        <v>0</v>
      </c>
      <c r="I141" s="439">
        <v>0</v>
      </c>
      <c r="J141" s="439"/>
      <c r="K141" s="169">
        <v>0</v>
      </c>
      <c r="L141" s="169">
        <v>-3059.11</v>
      </c>
      <c r="M141" s="169">
        <v>0</v>
      </c>
      <c r="N141" s="439">
        <v>-3059.11</v>
      </c>
      <c r="O141" s="439"/>
      <c r="P141" s="439">
        <v>2664.54</v>
      </c>
      <c r="Q141" s="439"/>
      <c r="R141" s="170">
        <v>-394.57</v>
      </c>
      <c r="S141" s="170">
        <v>394.57</v>
      </c>
      <c r="T141" s="170" t="e">
        <f>R141-'Memória de Cálculo'!#REF!</f>
        <v>#REF!</v>
      </c>
    </row>
    <row r="142" spans="1:20" ht="12" customHeight="1">
      <c r="A142" s="168" t="s">
        <v>849</v>
      </c>
      <c r="B142" s="438" t="s">
        <v>850</v>
      </c>
      <c r="C142" s="438"/>
      <c r="D142" s="438"/>
      <c r="E142" s="438"/>
      <c r="F142" s="169">
        <v>0</v>
      </c>
      <c r="G142" s="169">
        <v>0</v>
      </c>
      <c r="H142" s="169">
        <v>0</v>
      </c>
      <c r="I142" s="439">
        <v>0</v>
      </c>
      <c r="J142" s="439"/>
      <c r="K142" s="169">
        <v>0</v>
      </c>
      <c r="L142" s="169">
        <v>0</v>
      </c>
      <c r="M142" s="169">
        <v>0</v>
      </c>
      <c r="N142" s="439">
        <v>0</v>
      </c>
      <c r="O142" s="439"/>
      <c r="P142" s="439">
        <v>2196.46</v>
      </c>
      <c r="Q142" s="439"/>
      <c r="R142" s="170">
        <v>2196.46</v>
      </c>
      <c r="S142" s="170">
        <v>-2196.46</v>
      </c>
      <c r="T142" s="170" t="e">
        <f>R142-'Memória de Cálculo'!#REF!</f>
        <v>#REF!</v>
      </c>
    </row>
    <row r="143" spans="1:20" ht="12" customHeight="1">
      <c r="A143" s="171" t="s">
        <v>892</v>
      </c>
      <c r="B143" s="440" t="s">
        <v>852</v>
      </c>
      <c r="C143" s="440"/>
      <c r="D143" s="440"/>
      <c r="E143" s="440"/>
      <c r="F143" s="172">
        <v>0</v>
      </c>
      <c r="G143" s="172">
        <v>0</v>
      </c>
      <c r="H143" s="172">
        <v>0</v>
      </c>
      <c r="I143" s="441">
        <v>0</v>
      </c>
      <c r="J143" s="441"/>
      <c r="K143" s="172">
        <v>0</v>
      </c>
      <c r="L143" s="172">
        <v>0</v>
      </c>
      <c r="M143" s="172">
        <v>0</v>
      </c>
      <c r="N143" s="441">
        <v>0</v>
      </c>
      <c r="O143" s="441"/>
      <c r="P143" s="441">
        <v>278.81</v>
      </c>
      <c r="Q143" s="441"/>
      <c r="R143" s="170">
        <v>278.81</v>
      </c>
      <c r="S143" s="170">
        <v>-278.81</v>
      </c>
      <c r="T143" s="170" t="e">
        <f>R143-'Memória de Cálculo'!#REF!</f>
        <v>#REF!</v>
      </c>
    </row>
    <row r="144" spans="1:19" ht="15" customHeight="1">
      <c r="A144" s="150"/>
      <c r="B144" s="442" t="s">
        <v>855</v>
      </c>
      <c r="C144" s="442"/>
      <c r="D144" s="442"/>
      <c r="E144" s="442"/>
      <c r="F144" s="173">
        <v>9010000</v>
      </c>
      <c r="G144" s="173">
        <v>0</v>
      </c>
      <c r="H144" s="173">
        <v>0</v>
      </c>
      <c r="I144" s="443">
        <v>0</v>
      </c>
      <c r="J144" s="443"/>
      <c r="K144" s="173">
        <v>9010000</v>
      </c>
      <c r="L144" s="173">
        <v>-267639.84</v>
      </c>
      <c r="M144" s="173">
        <v>0</v>
      </c>
      <c r="N144" s="443">
        <v>-267639.84</v>
      </c>
      <c r="O144" s="443"/>
      <c r="P144" s="443">
        <v>769765.08</v>
      </c>
      <c r="Q144" s="443"/>
      <c r="R144" s="174">
        <f>SUM(R132:R143)</f>
        <v>502125.24</v>
      </c>
      <c r="S144" s="178">
        <v>8507874.76</v>
      </c>
    </row>
    <row r="145" spans="1:19" ht="9.75" customHeight="1" hidden="1">
      <c r="A145" s="150"/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</row>
    <row r="146" spans="1:19" ht="9.75" customHeight="1" hidden="1">
      <c r="A146" s="153" t="s">
        <v>909</v>
      </c>
      <c r="B146" s="429" t="s">
        <v>910</v>
      </c>
      <c r="C146" s="429"/>
      <c r="D146" s="429"/>
      <c r="E146" s="429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76"/>
    </row>
    <row r="147" spans="1:19" ht="9.75" customHeight="1" hidden="1">
      <c r="A147" s="156" t="s">
        <v>911</v>
      </c>
      <c r="B147" s="430" t="s">
        <v>653</v>
      </c>
      <c r="C147" s="430"/>
      <c r="D147" s="430"/>
      <c r="E147" s="430"/>
      <c r="F147" s="157">
        <v>10000</v>
      </c>
      <c r="G147" s="157">
        <v>0</v>
      </c>
      <c r="H147" s="157">
        <v>0</v>
      </c>
      <c r="I147" s="431">
        <v>0</v>
      </c>
      <c r="J147" s="431"/>
      <c r="K147" s="157">
        <v>10000</v>
      </c>
      <c r="L147" s="157">
        <v>0</v>
      </c>
      <c r="M147" s="157">
        <v>0</v>
      </c>
      <c r="N147" s="431">
        <v>0</v>
      </c>
      <c r="O147" s="431"/>
      <c r="P147" s="431">
        <v>0</v>
      </c>
      <c r="Q147" s="431"/>
      <c r="R147" s="157">
        <v>0</v>
      </c>
      <c r="S147" s="177">
        <v>10000</v>
      </c>
    </row>
    <row r="148" spans="1:19" ht="9.75" customHeight="1" hidden="1">
      <c r="A148" s="156" t="s">
        <v>912</v>
      </c>
      <c r="B148" s="430" t="s">
        <v>685</v>
      </c>
      <c r="C148" s="430"/>
      <c r="D148" s="430"/>
      <c r="E148" s="430"/>
      <c r="F148" s="157">
        <v>67359000</v>
      </c>
      <c r="G148" s="157">
        <v>0</v>
      </c>
      <c r="H148" s="157">
        <v>0</v>
      </c>
      <c r="I148" s="431">
        <v>0</v>
      </c>
      <c r="J148" s="431"/>
      <c r="K148" s="157">
        <v>67359000</v>
      </c>
      <c r="L148" s="157">
        <v>0</v>
      </c>
      <c r="M148" s="157">
        <v>0</v>
      </c>
      <c r="N148" s="431">
        <v>0</v>
      </c>
      <c r="O148" s="431"/>
      <c r="P148" s="431">
        <v>0</v>
      </c>
      <c r="Q148" s="431"/>
      <c r="R148" s="157">
        <v>0</v>
      </c>
      <c r="S148" s="177">
        <v>67359000</v>
      </c>
    </row>
    <row r="149" spans="1:19" ht="9.75" customHeight="1" hidden="1">
      <c r="A149" s="158" t="s">
        <v>913</v>
      </c>
      <c r="B149" s="432" t="s">
        <v>914</v>
      </c>
      <c r="C149" s="432"/>
      <c r="D149" s="432"/>
      <c r="E149" s="432"/>
      <c r="F149" s="159">
        <v>0</v>
      </c>
      <c r="G149" s="159">
        <v>0</v>
      </c>
      <c r="H149" s="159">
        <v>0</v>
      </c>
      <c r="I149" s="433">
        <v>0</v>
      </c>
      <c r="J149" s="433"/>
      <c r="K149" s="159">
        <v>0</v>
      </c>
      <c r="L149" s="159">
        <v>0</v>
      </c>
      <c r="M149" s="159">
        <v>-5703034.38</v>
      </c>
      <c r="N149" s="433">
        <v>-5703034.38</v>
      </c>
      <c r="O149" s="433"/>
      <c r="P149" s="433">
        <v>5703034.38</v>
      </c>
      <c r="Q149" s="433"/>
      <c r="R149" s="159">
        <v>0</v>
      </c>
      <c r="S149" s="178">
        <v>0</v>
      </c>
    </row>
    <row r="150" spans="1:19" ht="9.75" customHeight="1" hidden="1">
      <c r="A150" s="150"/>
      <c r="B150" s="434" t="s">
        <v>855</v>
      </c>
      <c r="C150" s="434"/>
      <c r="D150" s="434"/>
      <c r="E150" s="434"/>
      <c r="F150" s="160">
        <v>67369000</v>
      </c>
      <c r="G150" s="160">
        <v>0</v>
      </c>
      <c r="H150" s="160">
        <v>0</v>
      </c>
      <c r="I150" s="435">
        <v>0</v>
      </c>
      <c r="J150" s="435"/>
      <c r="K150" s="160">
        <v>67369000</v>
      </c>
      <c r="L150" s="160">
        <v>0</v>
      </c>
      <c r="M150" s="160">
        <v>-5703034.38</v>
      </c>
      <c r="N150" s="435">
        <v>-5703034.38</v>
      </c>
      <c r="O150" s="435"/>
      <c r="P150" s="435">
        <v>5703034.38</v>
      </c>
      <c r="Q150" s="435"/>
      <c r="R150" s="160">
        <v>0</v>
      </c>
      <c r="S150" s="175">
        <v>67369000</v>
      </c>
    </row>
    <row r="151" spans="1:19" ht="9.75" customHeight="1" hidden="1">
      <c r="A151" s="150"/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</row>
    <row r="152" spans="1:19" ht="15" customHeight="1" hidden="1">
      <c r="A152" s="153" t="s">
        <v>915</v>
      </c>
      <c r="B152" s="429" t="s">
        <v>916</v>
      </c>
      <c r="C152" s="429"/>
      <c r="D152" s="429"/>
      <c r="E152" s="429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76"/>
    </row>
    <row r="153" spans="1:19" ht="9.75" customHeight="1" hidden="1">
      <c r="A153" s="156" t="s">
        <v>917</v>
      </c>
      <c r="B153" s="430" t="s">
        <v>653</v>
      </c>
      <c r="C153" s="430"/>
      <c r="D153" s="430"/>
      <c r="E153" s="430"/>
      <c r="F153" s="157">
        <v>3077724000</v>
      </c>
      <c r="G153" s="157">
        <v>0</v>
      </c>
      <c r="H153" s="157">
        <v>0</v>
      </c>
      <c r="I153" s="431">
        <v>0</v>
      </c>
      <c r="J153" s="431"/>
      <c r="K153" s="157">
        <v>3077724000</v>
      </c>
      <c r="L153" s="157">
        <v>0</v>
      </c>
      <c r="M153" s="157">
        <v>0</v>
      </c>
      <c r="N153" s="431">
        <v>0</v>
      </c>
      <c r="O153" s="431"/>
      <c r="P153" s="431">
        <v>0</v>
      </c>
      <c r="Q153" s="431"/>
      <c r="R153" s="157">
        <v>0</v>
      </c>
      <c r="S153" s="177">
        <v>3077724000</v>
      </c>
    </row>
    <row r="154" spans="1:19" ht="9.75" customHeight="1" hidden="1">
      <c r="A154" s="156" t="s">
        <v>821</v>
      </c>
      <c r="B154" s="430" t="s">
        <v>822</v>
      </c>
      <c r="C154" s="430"/>
      <c r="D154" s="430"/>
      <c r="E154" s="430"/>
      <c r="F154" s="157">
        <v>0</v>
      </c>
      <c r="G154" s="157">
        <v>0</v>
      </c>
      <c r="H154" s="157">
        <v>0</v>
      </c>
      <c r="I154" s="431">
        <v>0</v>
      </c>
      <c r="J154" s="431"/>
      <c r="K154" s="157">
        <v>0</v>
      </c>
      <c r="L154" s="157">
        <v>0</v>
      </c>
      <c r="M154" s="157">
        <v>0</v>
      </c>
      <c r="N154" s="431">
        <v>0</v>
      </c>
      <c r="O154" s="431"/>
      <c r="P154" s="431">
        <v>7151311.72</v>
      </c>
      <c r="Q154" s="431"/>
      <c r="R154" s="157">
        <v>7151311.72</v>
      </c>
      <c r="S154" s="177">
        <v>-7151311.72</v>
      </c>
    </row>
    <row r="155" spans="1:19" ht="9.75" customHeight="1" hidden="1">
      <c r="A155" s="156" t="s">
        <v>885</v>
      </c>
      <c r="B155" s="430" t="s">
        <v>822</v>
      </c>
      <c r="C155" s="430"/>
      <c r="D155" s="430"/>
      <c r="E155" s="430"/>
      <c r="F155" s="157">
        <v>0</v>
      </c>
      <c r="G155" s="157">
        <v>0</v>
      </c>
      <c r="H155" s="157">
        <v>0</v>
      </c>
      <c r="I155" s="431">
        <v>0</v>
      </c>
      <c r="J155" s="431"/>
      <c r="K155" s="157">
        <v>0</v>
      </c>
      <c r="L155" s="157">
        <v>65298.62</v>
      </c>
      <c r="M155" s="157">
        <v>0</v>
      </c>
      <c r="N155" s="431">
        <v>65298.62</v>
      </c>
      <c r="O155" s="431"/>
      <c r="P155" s="431">
        <v>11682310.32</v>
      </c>
      <c r="Q155" s="431"/>
      <c r="R155" s="157">
        <v>11747608.94</v>
      </c>
      <c r="S155" s="177">
        <v>-11747608.94</v>
      </c>
    </row>
    <row r="156" spans="1:19" ht="9.75" customHeight="1" hidden="1">
      <c r="A156" s="156" t="s">
        <v>823</v>
      </c>
      <c r="B156" s="430" t="s">
        <v>824</v>
      </c>
      <c r="C156" s="430"/>
      <c r="D156" s="430"/>
      <c r="E156" s="430"/>
      <c r="F156" s="157">
        <v>0</v>
      </c>
      <c r="G156" s="157">
        <v>0</v>
      </c>
      <c r="H156" s="157">
        <v>0</v>
      </c>
      <c r="I156" s="431">
        <v>0</v>
      </c>
      <c r="J156" s="431"/>
      <c r="K156" s="157">
        <v>0</v>
      </c>
      <c r="L156" s="157">
        <v>0</v>
      </c>
      <c r="M156" s="157">
        <v>0</v>
      </c>
      <c r="N156" s="431">
        <v>0</v>
      </c>
      <c r="O156" s="431"/>
      <c r="P156" s="431">
        <v>52555442.93</v>
      </c>
      <c r="Q156" s="431"/>
      <c r="R156" s="157">
        <v>52555442.93</v>
      </c>
      <c r="S156" s="177">
        <v>-52555442.93</v>
      </c>
    </row>
    <row r="157" spans="1:19" ht="9.75" customHeight="1" hidden="1">
      <c r="A157" s="156" t="s">
        <v>879</v>
      </c>
      <c r="B157" s="430" t="s">
        <v>824</v>
      </c>
      <c r="C157" s="430"/>
      <c r="D157" s="430"/>
      <c r="E157" s="430"/>
      <c r="F157" s="157">
        <v>0</v>
      </c>
      <c r="G157" s="157">
        <v>0</v>
      </c>
      <c r="H157" s="157">
        <v>0</v>
      </c>
      <c r="I157" s="431">
        <v>0</v>
      </c>
      <c r="J157" s="431"/>
      <c r="K157" s="157">
        <v>0</v>
      </c>
      <c r="L157" s="157">
        <v>-58906.57</v>
      </c>
      <c r="M157" s="157">
        <v>0</v>
      </c>
      <c r="N157" s="431">
        <v>-58906.57</v>
      </c>
      <c r="O157" s="431"/>
      <c r="P157" s="431">
        <v>5471262.23</v>
      </c>
      <c r="Q157" s="431"/>
      <c r="R157" s="157">
        <v>5412355.66</v>
      </c>
      <c r="S157" s="177">
        <v>-5412355.66</v>
      </c>
    </row>
    <row r="158" spans="1:19" ht="9.75" customHeight="1" hidden="1">
      <c r="A158" s="156" t="s">
        <v>825</v>
      </c>
      <c r="B158" s="430" t="s">
        <v>826</v>
      </c>
      <c r="C158" s="430"/>
      <c r="D158" s="430"/>
      <c r="E158" s="430"/>
      <c r="F158" s="157">
        <v>0</v>
      </c>
      <c r="G158" s="157">
        <v>0</v>
      </c>
      <c r="H158" s="157">
        <v>0</v>
      </c>
      <c r="I158" s="431">
        <v>0</v>
      </c>
      <c r="J158" s="431"/>
      <c r="K158" s="157">
        <v>0</v>
      </c>
      <c r="L158" s="157">
        <v>-2106</v>
      </c>
      <c r="M158" s="157">
        <v>0</v>
      </c>
      <c r="N158" s="431">
        <v>-2106</v>
      </c>
      <c r="O158" s="431"/>
      <c r="P158" s="431">
        <v>63580326.01</v>
      </c>
      <c r="Q158" s="431"/>
      <c r="R158" s="157">
        <v>63578220.01</v>
      </c>
      <c r="S158" s="177">
        <v>-63578220.01</v>
      </c>
    </row>
    <row r="159" spans="1:19" ht="9.75" customHeight="1" hidden="1">
      <c r="A159" s="156" t="s">
        <v>827</v>
      </c>
      <c r="B159" s="430" t="s">
        <v>826</v>
      </c>
      <c r="C159" s="430"/>
      <c r="D159" s="430"/>
      <c r="E159" s="430"/>
      <c r="F159" s="157">
        <v>0</v>
      </c>
      <c r="G159" s="157">
        <v>0</v>
      </c>
      <c r="H159" s="157">
        <v>0</v>
      </c>
      <c r="I159" s="431">
        <v>0</v>
      </c>
      <c r="J159" s="431"/>
      <c r="K159" s="157">
        <v>0</v>
      </c>
      <c r="L159" s="157">
        <v>-111354.2</v>
      </c>
      <c r="M159" s="157">
        <v>0</v>
      </c>
      <c r="N159" s="431">
        <v>-111354.2</v>
      </c>
      <c r="O159" s="431"/>
      <c r="P159" s="431">
        <v>63289633.59</v>
      </c>
      <c r="Q159" s="431"/>
      <c r="R159" s="157">
        <v>63178279.39</v>
      </c>
      <c r="S159" s="177">
        <v>-63178279.39</v>
      </c>
    </row>
    <row r="160" spans="1:19" ht="9.75" customHeight="1" hidden="1">
      <c r="A160" s="156" t="s">
        <v>828</v>
      </c>
      <c r="B160" s="430" t="s">
        <v>829</v>
      </c>
      <c r="C160" s="430"/>
      <c r="D160" s="430"/>
      <c r="E160" s="430"/>
      <c r="F160" s="157">
        <v>0</v>
      </c>
      <c r="G160" s="157">
        <v>0</v>
      </c>
      <c r="H160" s="157">
        <v>0</v>
      </c>
      <c r="I160" s="431">
        <v>0</v>
      </c>
      <c r="J160" s="431"/>
      <c r="K160" s="157">
        <v>0</v>
      </c>
      <c r="L160" s="157">
        <v>-223296.81</v>
      </c>
      <c r="M160" s="157">
        <v>0</v>
      </c>
      <c r="N160" s="431">
        <v>-223296.81</v>
      </c>
      <c r="O160" s="431"/>
      <c r="P160" s="431">
        <v>2165881.77</v>
      </c>
      <c r="Q160" s="431"/>
      <c r="R160" s="157">
        <v>1942584.96</v>
      </c>
      <c r="S160" s="177">
        <v>-1942584.96</v>
      </c>
    </row>
    <row r="161" spans="1:19" ht="9.75" customHeight="1" hidden="1">
      <c r="A161" s="156" t="s">
        <v>904</v>
      </c>
      <c r="B161" s="430" t="s">
        <v>829</v>
      </c>
      <c r="C161" s="430"/>
      <c r="D161" s="430"/>
      <c r="E161" s="430"/>
      <c r="F161" s="157">
        <v>0</v>
      </c>
      <c r="G161" s="157">
        <v>0</v>
      </c>
      <c r="H161" s="157">
        <v>0</v>
      </c>
      <c r="I161" s="431">
        <v>0</v>
      </c>
      <c r="J161" s="431"/>
      <c r="K161" s="157">
        <v>0</v>
      </c>
      <c r="L161" s="157">
        <v>-1606886.15</v>
      </c>
      <c r="M161" s="157">
        <v>0</v>
      </c>
      <c r="N161" s="431">
        <v>-1606886.15</v>
      </c>
      <c r="O161" s="431"/>
      <c r="P161" s="431">
        <v>3350823.1</v>
      </c>
      <c r="Q161" s="431"/>
      <c r="R161" s="157">
        <v>1743936.95</v>
      </c>
      <c r="S161" s="177">
        <v>-1743936.95</v>
      </c>
    </row>
    <row r="162" spans="1:19" ht="9.75" customHeight="1" hidden="1">
      <c r="A162" s="156" t="s">
        <v>918</v>
      </c>
      <c r="B162" s="430" t="s">
        <v>919</v>
      </c>
      <c r="C162" s="430"/>
      <c r="D162" s="430"/>
      <c r="E162" s="430"/>
      <c r="F162" s="157">
        <v>0</v>
      </c>
      <c r="G162" s="157">
        <v>0</v>
      </c>
      <c r="H162" s="157">
        <v>0</v>
      </c>
      <c r="I162" s="431">
        <v>0</v>
      </c>
      <c r="J162" s="431"/>
      <c r="K162" s="157">
        <v>0</v>
      </c>
      <c r="L162" s="157">
        <v>0</v>
      </c>
      <c r="M162" s="157">
        <v>0</v>
      </c>
      <c r="N162" s="431">
        <v>0</v>
      </c>
      <c r="O162" s="431"/>
      <c r="P162" s="431">
        <v>397388.89</v>
      </c>
      <c r="Q162" s="431"/>
      <c r="R162" s="157">
        <v>397388.89</v>
      </c>
      <c r="S162" s="177">
        <v>-397388.89</v>
      </c>
    </row>
    <row r="163" spans="1:19" ht="9.75" customHeight="1" hidden="1">
      <c r="A163" s="156" t="s">
        <v>832</v>
      </c>
      <c r="B163" s="430" t="s">
        <v>833</v>
      </c>
      <c r="C163" s="430"/>
      <c r="D163" s="430"/>
      <c r="E163" s="430"/>
      <c r="F163" s="157">
        <v>0</v>
      </c>
      <c r="G163" s="157">
        <v>0</v>
      </c>
      <c r="H163" s="157">
        <v>0</v>
      </c>
      <c r="I163" s="431">
        <v>0</v>
      </c>
      <c r="J163" s="431"/>
      <c r="K163" s="157">
        <v>0</v>
      </c>
      <c r="L163" s="157">
        <v>0</v>
      </c>
      <c r="M163" s="157">
        <v>0</v>
      </c>
      <c r="N163" s="431">
        <v>0</v>
      </c>
      <c r="O163" s="431"/>
      <c r="P163" s="431">
        <v>18364136.12</v>
      </c>
      <c r="Q163" s="431"/>
      <c r="R163" s="157">
        <v>18364136.12</v>
      </c>
      <c r="S163" s="177">
        <v>-18364136.12</v>
      </c>
    </row>
    <row r="164" spans="1:19" ht="9.75" customHeight="1" hidden="1">
      <c r="A164" s="156" t="s">
        <v>886</v>
      </c>
      <c r="B164" s="430" t="s">
        <v>833</v>
      </c>
      <c r="C164" s="430"/>
      <c r="D164" s="430"/>
      <c r="E164" s="430"/>
      <c r="F164" s="157">
        <v>0</v>
      </c>
      <c r="G164" s="157">
        <v>0</v>
      </c>
      <c r="H164" s="157">
        <v>0</v>
      </c>
      <c r="I164" s="431">
        <v>0</v>
      </c>
      <c r="J164" s="431"/>
      <c r="K164" s="157">
        <v>0</v>
      </c>
      <c r="L164" s="157">
        <v>0</v>
      </c>
      <c r="M164" s="157">
        <v>0</v>
      </c>
      <c r="N164" s="431">
        <v>0</v>
      </c>
      <c r="O164" s="431"/>
      <c r="P164" s="431">
        <v>152127.37</v>
      </c>
      <c r="Q164" s="431"/>
      <c r="R164" s="157">
        <v>152127.37</v>
      </c>
      <c r="S164" s="177">
        <v>-152127.37</v>
      </c>
    </row>
    <row r="165" spans="1:19" ht="9.75" customHeight="1" hidden="1">
      <c r="A165" s="156" t="s">
        <v>836</v>
      </c>
      <c r="B165" s="430" t="s">
        <v>835</v>
      </c>
      <c r="C165" s="430"/>
      <c r="D165" s="430"/>
      <c r="E165" s="430"/>
      <c r="F165" s="157">
        <v>0</v>
      </c>
      <c r="G165" s="157">
        <v>0</v>
      </c>
      <c r="H165" s="157">
        <v>0</v>
      </c>
      <c r="I165" s="431">
        <v>0</v>
      </c>
      <c r="J165" s="431"/>
      <c r="K165" s="157">
        <v>0</v>
      </c>
      <c r="L165" s="157">
        <v>0</v>
      </c>
      <c r="M165" s="157">
        <v>0</v>
      </c>
      <c r="N165" s="431">
        <v>0</v>
      </c>
      <c r="O165" s="431"/>
      <c r="P165" s="431">
        <v>29102968.43</v>
      </c>
      <c r="Q165" s="431"/>
      <c r="R165" s="157">
        <v>29102968.43</v>
      </c>
      <c r="S165" s="177">
        <v>-29102968.43</v>
      </c>
    </row>
    <row r="166" spans="1:19" ht="9.75" customHeight="1" hidden="1">
      <c r="A166" s="156" t="s">
        <v>837</v>
      </c>
      <c r="B166" s="430" t="s">
        <v>838</v>
      </c>
      <c r="C166" s="430"/>
      <c r="D166" s="430"/>
      <c r="E166" s="430"/>
      <c r="F166" s="157">
        <v>0</v>
      </c>
      <c r="G166" s="157">
        <v>0</v>
      </c>
      <c r="H166" s="157">
        <v>0</v>
      </c>
      <c r="I166" s="431">
        <v>0</v>
      </c>
      <c r="J166" s="431"/>
      <c r="K166" s="157">
        <v>0</v>
      </c>
      <c r="L166" s="157">
        <v>223604.71</v>
      </c>
      <c r="M166" s="157">
        <v>0</v>
      </c>
      <c r="N166" s="431">
        <v>223604.71</v>
      </c>
      <c r="O166" s="431"/>
      <c r="P166" s="431">
        <v>14606992.43</v>
      </c>
      <c r="Q166" s="431"/>
      <c r="R166" s="157">
        <v>14830597.14</v>
      </c>
      <c r="S166" s="177">
        <v>-14830597.14</v>
      </c>
    </row>
    <row r="167" spans="1:19" ht="9.75" customHeight="1" hidden="1">
      <c r="A167" s="156" t="s">
        <v>887</v>
      </c>
      <c r="B167" s="430" t="s">
        <v>838</v>
      </c>
      <c r="C167" s="430"/>
      <c r="D167" s="430"/>
      <c r="E167" s="430"/>
      <c r="F167" s="157">
        <v>0</v>
      </c>
      <c r="G167" s="157">
        <v>0</v>
      </c>
      <c r="H167" s="157">
        <v>0</v>
      </c>
      <c r="I167" s="431">
        <v>0</v>
      </c>
      <c r="J167" s="431"/>
      <c r="K167" s="157">
        <v>0</v>
      </c>
      <c r="L167" s="157">
        <v>6850.77</v>
      </c>
      <c r="M167" s="157">
        <v>0</v>
      </c>
      <c r="N167" s="431">
        <v>6850.77</v>
      </c>
      <c r="O167" s="431"/>
      <c r="P167" s="431">
        <v>1893173.06</v>
      </c>
      <c r="Q167" s="431"/>
      <c r="R167" s="157">
        <v>1900023.83</v>
      </c>
      <c r="S167" s="177">
        <v>-1900023.83</v>
      </c>
    </row>
    <row r="168" spans="1:19" ht="9.75" customHeight="1" hidden="1">
      <c r="A168" s="156" t="s">
        <v>841</v>
      </c>
      <c r="B168" s="430" t="s">
        <v>842</v>
      </c>
      <c r="C168" s="430"/>
      <c r="D168" s="430"/>
      <c r="E168" s="430"/>
      <c r="F168" s="157">
        <v>0</v>
      </c>
      <c r="G168" s="157">
        <v>0</v>
      </c>
      <c r="H168" s="157">
        <v>0</v>
      </c>
      <c r="I168" s="431">
        <v>0</v>
      </c>
      <c r="J168" s="431"/>
      <c r="K168" s="157">
        <v>0</v>
      </c>
      <c r="L168" s="157">
        <v>0</v>
      </c>
      <c r="M168" s="157">
        <v>0</v>
      </c>
      <c r="N168" s="431">
        <v>0</v>
      </c>
      <c r="O168" s="431"/>
      <c r="P168" s="431">
        <v>3491405.29</v>
      </c>
      <c r="Q168" s="431"/>
      <c r="R168" s="157">
        <v>3491405.29</v>
      </c>
      <c r="S168" s="177">
        <v>-3491405.29</v>
      </c>
    </row>
    <row r="169" spans="1:19" ht="9.75" customHeight="1" hidden="1">
      <c r="A169" s="156" t="s">
        <v>889</v>
      </c>
      <c r="B169" s="430" t="s">
        <v>842</v>
      </c>
      <c r="C169" s="430"/>
      <c r="D169" s="430"/>
      <c r="E169" s="430"/>
      <c r="F169" s="157">
        <v>0</v>
      </c>
      <c r="G169" s="157">
        <v>0</v>
      </c>
      <c r="H169" s="157">
        <v>0</v>
      </c>
      <c r="I169" s="431">
        <v>0</v>
      </c>
      <c r="J169" s="431"/>
      <c r="K169" s="157">
        <v>0</v>
      </c>
      <c r="L169" s="157">
        <v>-285546.61</v>
      </c>
      <c r="M169" s="157">
        <v>0</v>
      </c>
      <c r="N169" s="431">
        <v>-285546.61</v>
      </c>
      <c r="O169" s="431"/>
      <c r="P169" s="431">
        <v>869999.06</v>
      </c>
      <c r="Q169" s="431"/>
      <c r="R169" s="157">
        <v>584452.45</v>
      </c>
      <c r="S169" s="177">
        <v>-584452.45</v>
      </c>
    </row>
    <row r="170" spans="1:19" ht="9.75" customHeight="1" hidden="1">
      <c r="A170" s="156" t="s">
        <v>843</v>
      </c>
      <c r="B170" s="430" t="s">
        <v>844</v>
      </c>
      <c r="C170" s="430"/>
      <c r="D170" s="430"/>
      <c r="E170" s="430"/>
      <c r="F170" s="157">
        <v>0</v>
      </c>
      <c r="G170" s="157">
        <v>0</v>
      </c>
      <c r="H170" s="157">
        <v>0</v>
      </c>
      <c r="I170" s="431">
        <v>0</v>
      </c>
      <c r="J170" s="431"/>
      <c r="K170" s="157">
        <v>0</v>
      </c>
      <c r="L170" s="157">
        <v>0</v>
      </c>
      <c r="M170" s="157">
        <v>0</v>
      </c>
      <c r="N170" s="431">
        <v>0</v>
      </c>
      <c r="O170" s="431"/>
      <c r="P170" s="431">
        <v>10612664.7</v>
      </c>
      <c r="Q170" s="431"/>
      <c r="R170" s="157">
        <v>10612664.7</v>
      </c>
      <c r="S170" s="177">
        <v>-10612664.7</v>
      </c>
    </row>
    <row r="171" spans="1:19" ht="9.75" customHeight="1" hidden="1">
      <c r="A171" s="156" t="s">
        <v>890</v>
      </c>
      <c r="B171" s="430" t="s">
        <v>844</v>
      </c>
      <c r="C171" s="430"/>
      <c r="D171" s="430"/>
      <c r="E171" s="430"/>
      <c r="F171" s="157">
        <v>0</v>
      </c>
      <c r="G171" s="157">
        <v>0</v>
      </c>
      <c r="H171" s="157">
        <v>0</v>
      </c>
      <c r="I171" s="431">
        <v>0</v>
      </c>
      <c r="J171" s="431"/>
      <c r="K171" s="157">
        <v>0</v>
      </c>
      <c r="L171" s="157">
        <v>964766.74</v>
      </c>
      <c r="M171" s="157">
        <v>0</v>
      </c>
      <c r="N171" s="431">
        <v>964766.74</v>
      </c>
      <c r="O171" s="431"/>
      <c r="P171" s="431">
        <v>23979349.61</v>
      </c>
      <c r="Q171" s="431"/>
      <c r="R171" s="157">
        <v>24944116.35</v>
      </c>
      <c r="S171" s="177">
        <v>-24944116.35</v>
      </c>
    </row>
    <row r="172" spans="1:19" ht="9.75" customHeight="1" hidden="1">
      <c r="A172" s="156" t="s">
        <v>920</v>
      </c>
      <c r="B172" s="430" t="s">
        <v>921</v>
      </c>
      <c r="C172" s="430"/>
      <c r="D172" s="430"/>
      <c r="E172" s="430"/>
      <c r="F172" s="157">
        <v>0</v>
      </c>
      <c r="G172" s="157">
        <v>0</v>
      </c>
      <c r="H172" s="157">
        <v>0</v>
      </c>
      <c r="I172" s="431">
        <v>0</v>
      </c>
      <c r="J172" s="431"/>
      <c r="K172" s="157">
        <v>0</v>
      </c>
      <c r="L172" s="157">
        <v>0</v>
      </c>
      <c r="M172" s="157">
        <v>0</v>
      </c>
      <c r="N172" s="431">
        <v>0</v>
      </c>
      <c r="O172" s="431"/>
      <c r="P172" s="431">
        <v>2315304.56</v>
      </c>
      <c r="Q172" s="431"/>
      <c r="R172" s="157">
        <v>2315304.56</v>
      </c>
      <c r="S172" s="177">
        <v>-2315304.56</v>
      </c>
    </row>
    <row r="173" spans="1:19" ht="9.75" customHeight="1" hidden="1">
      <c r="A173" s="156" t="s">
        <v>922</v>
      </c>
      <c r="B173" s="430" t="s">
        <v>921</v>
      </c>
      <c r="C173" s="430"/>
      <c r="D173" s="430"/>
      <c r="E173" s="430"/>
      <c r="F173" s="157">
        <v>0</v>
      </c>
      <c r="G173" s="157">
        <v>0</v>
      </c>
      <c r="H173" s="157">
        <v>0</v>
      </c>
      <c r="I173" s="431">
        <v>0</v>
      </c>
      <c r="J173" s="431"/>
      <c r="K173" s="157">
        <v>0</v>
      </c>
      <c r="L173" s="157">
        <v>-10534.79</v>
      </c>
      <c r="M173" s="157">
        <v>0</v>
      </c>
      <c r="N173" s="431">
        <v>-10534.79</v>
      </c>
      <c r="O173" s="431"/>
      <c r="P173" s="431">
        <v>1001064.83</v>
      </c>
      <c r="Q173" s="431"/>
      <c r="R173" s="157">
        <v>990530.04</v>
      </c>
      <c r="S173" s="177">
        <v>-990530.04</v>
      </c>
    </row>
    <row r="174" spans="1:19" ht="9.75" customHeight="1" hidden="1">
      <c r="A174" s="156" t="s">
        <v>847</v>
      </c>
      <c r="B174" s="430" t="s">
        <v>848</v>
      </c>
      <c r="C174" s="430"/>
      <c r="D174" s="430"/>
      <c r="E174" s="430"/>
      <c r="F174" s="157">
        <v>0</v>
      </c>
      <c r="G174" s="157">
        <v>0</v>
      </c>
      <c r="H174" s="157">
        <v>0</v>
      </c>
      <c r="I174" s="431">
        <v>0</v>
      </c>
      <c r="J174" s="431"/>
      <c r="K174" s="157">
        <v>0</v>
      </c>
      <c r="L174" s="157">
        <v>0</v>
      </c>
      <c r="M174" s="157">
        <v>0</v>
      </c>
      <c r="N174" s="431">
        <v>0</v>
      </c>
      <c r="O174" s="431"/>
      <c r="P174" s="431">
        <v>5987358.81</v>
      </c>
      <c r="Q174" s="431"/>
      <c r="R174" s="157">
        <v>5987358.81</v>
      </c>
      <c r="S174" s="177">
        <v>-5987358.81</v>
      </c>
    </row>
    <row r="175" spans="1:19" ht="9.75" customHeight="1" hidden="1">
      <c r="A175" s="156" t="s">
        <v>891</v>
      </c>
      <c r="B175" s="430" t="s">
        <v>848</v>
      </c>
      <c r="C175" s="430"/>
      <c r="D175" s="430"/>
      <c r="E175" s="430"/>
      <c r="F175" s="157">
        <v>0</v>
      </c>
      <c r="G175" s="157">
        <v>0</v>
      </c>
      <c r="H175" s="157">
        <v>0</v>
      </c>
      <c r="I175" s="431">
        <v>0</v>
      </c>
      <c r="J175" s="431"/>
      <c r="K175" s="157">
        <v>0</v>
      </c>
      <c r="L175" s="157">
        <v>0</v>
      </c>
      <c r="M175" s="157">
        <v>0</v>
      </c>
      <c r="N175" s="431">
        <v>0</v>
      </c>
      <c r="O175" s="431"/>
      <c r="P175" s="431">
        <v>30423.21</v>
      </c>
      <c r="Q175" s="431"/>
      <c r="R175" s="157">
        <v>30423.21</v>
      </c>
      <c r="S175" s="177">
        <v>-30423.21</v>
      </c>
    </row>
    <row r="176" spans="1:19" ht="9.75" customHeight="1" hidden="1">
      <c r="A176" s="156" t="s">
        <v>849</v>
      </c>
      <c r="B176" s="430" t="s">
        <v>850</v>
      </c>
      <c r="C176" s="430"/>
      <c r="D176" s="430"/>
      <c r="E176" s="430"/>
      <c r="F176" s="157">
        <v>0</v>
      </c>
      <c r="G176" s="157">
        <v>0</v>
      </c>
      <c r="H176" s="157">
        <v>0</v>
      </c>
      <c r="I176" s="431">
        <v>0</v>
      </c>
      <c r="J176" s="431"/>
      <c r="K176" s="157">
        <v>0</v>
      </c>
      <c r="L176" s="157">
        <v>0</v>
      </c>
      <c r="M176" s="157">
        <v>0</v>
      </c>
      <c r="N176" s="431">
        <v>0</v>
      </c>
      <c r="O176" s="431"/>
      <c r="P176" s="431">
        <v>6157090.43</v>
      </c>
      <c r="Q176" s="431"/>
      <c r="R176" s="157">
        <v>6157090.43</v>
      </c>
      <c r="S176" s="177">
        <v>-6157090.43</v>
      </c>
    </row>
    <row r="177" spans="1:19" ht="9.75" customHeight="1" hidden="1">
      <c r="A177" s="156" t="s">
        <v>851</v>
      </c>
      <c r="B177" s="430" t="s">
        <v>852</v>
      </c>
      <c r="C177" s="430"/>
      <c r="D177" s="430"/>
      <c r="E177" s="430"/>
      <c r="F177" s="157">
        <v>0</v>
      </c>
      <c r="G177" s="157">
        <v>0</v>
      </c>
      <c r="H177" s="157">
        <v>0</v>
      </c>
      <c r="I177" s="431">
        <v>0</v>
      </c>
      <c r="J177" s="431"/>
      <c r="K177" s="157">
        <v>0</v>
      </c>
      <c r="L177" s="157">
        <v>-307.9</v>
      </c>
      <c r="M177" s="157">
        <v>0</v>
      </c>
      <c r="N177" s="431">
        <v>-307.9</v>
      </c>
      <c r="O177" s="431"/>
      <c r="P177" s="431">
        <v>702594.52</v>
      </c>
      <c r="Q177" s="431"/>
      <c r="R177" s="157">
        <v>702286.62</v>
      </c>
      <c r="S177" s="177">
        <v>-702286.62</v>
      </c>
    </row>
    <row r="178" spans="1:19" ht="9.75" customHeight="1" hidden="1">
      <c r="A178" s="156" t="s">
        <v>892</v>
      </c>
      <c r="B178" s="430" t="s">
        <v>852</v>
      </c>
      <c r="C178" s="430"/>
      <c r="D178" s="430"/>
      <c r="E178" s="430"/>
      <c r="F178" s="157">
        <v>0</v>
      </c>
      <c r="G178" s="157">
        <v>0</v>
      </c>
      <c r="H178" s="157">
        <v>0</v>
      </c>
      <c r="I178" s="431">
        <v>0</v>
      </c>
      <c r="J178" s="431"/>
      <c r="K178" s="157">
        <v>0</v>
      </c>
      <c r="L178" s="157">
        <v>-21711.56</v>
      </c>
      <c r="M178" s="157">
        <v>0</v>
      </c>
      <c r="N178" s="431">
        <v>-21711.56</v>
      </c>
      <c r="O178" s="431"/>
      <c r="P178" s="431">
        <v>1305374.36</v>
      </c>
      <c r="Q178" s="431"/>
      <c r="R178" s="157">
        <v>1283662.8</v>
      </c>
      <c r="S178" s="177">
        <v>-1283662.8</v>
      </c>
    </row>
    <row r="179" spans="1:19" ht="9.75" customHeight="1" hidden="1">
      <c r="A179" s="156" t="s">
        <v>940</v>
      </c>
      <c r="B179" s="430" t="s">
        <v>941</v>
      </c>
      <c r="C179" s="430"/>
      <c r="D179" s="430"/>
      <c r="E179" s="430"/>
      <c r="F179" s="157">
        <v>0</v>
      </c>
      <c r="G179" s="157">
        <v>0</v>
      </c>
      <c r="H179" s="157">
        <v>0</v>
      </c>
      <c r="I179" s="431">
        <v>0</v>
      </c>
      <c r="J179" s="431"/>
      <c r="K179" s="157">
        <v>0</v>
      </c>
      <c r="L179" s="157">
        <v>711.39</v>
      </c>
      <c r="M179" s="157">
        <v>0</v>
      </c>
      <c r="N179" s="431">
        <v>711.39</v>
      </c>
      <c r="O179" s="431"/>
      <c r="P179" s="431">
        <v>0</v>
      </c>
      <c r="Q179" s="431"/>
      <c r="R179" s="157">
        <v>711.39</v>
      </c>
      <c r="S179" s="177">
        <v>-711.39</v>
      </c>
    </row>
    <row r="180" spans="1:19" ht="9.75" customHeight="1" hidden="1">
      <c r="A180" s="156" t="s">
        <v>861</v>
      </c>
      <c r="B180" s="430" t="s">
        <v>862</v>
      </c>
      <c r="C180" s="430"/>
      <c r="D180" s="430"/>
      <c r="E180" s="430"/>
      <c r="F180" s="157">
        <v>0</v>
      </c>
      <c r="G180" s="157">
        <v>0</v>
      </c>
      <c r="H180" s="157">
        <v>0</v>
      </c>
      <c r="I180" s="431">
        <v>0</v>
      </c>
      <c r="J180" s="431"/>
      <c r="K180" s="157">
        <v>0</v>
      </c>
      <c r="L180" s="157">
        <v>0</v>
      </c>
      <c r="M180" s="157">
        <v>0</v>
      </c>
      <c r="N180" s="431">
        <v>0</v>
      </c>
      <c r="O180" s="431"/>
      <c r="P180" s="431">
        <v>88892.46</v>
      </c>
      <c r="Q180" s="431"/>
      <c r="R180" s="157">
        <v>88892.46</v>
      </c>
      <c r="S180" s="177">
        <v>-88892.46</v>
      </c>
    </row>
    <row r="181" spans="1:19" ht="9.75" customHeight="1" hidden="1">
      <c r="A181" s="156" t="s">
        <v>863</v>
      </c>
      <c r="B181" s="430" t="s">
        <v>862</v>
      </c>
      <c r="C181" s="430"/>
      <c r="D181" s="430"/>
      <c r="E181" s="430"/>
      <c r="F181" s="157">
        <v>0</v>
      </c>
      <c r="G181" s="157">
        <v>0</v>
      </c>
      <c r="H181" s="157">
        <v>0</v>
      </c>
      <c r="I181" s="431">
        <v>0</v>
      </c>
      <c r="J181" s="431"/>
      <c r="K181" s="157">
        <v>0</v>
      </c>
      <c r="L181" s="157">
        <v>-786928.64</v>
      </c>
      <c r="M181" s="157">
        <v>0</v>
      </c>
      <c r="N181" s="431">
        <v>-786928.64</v>
      </c>
      <c r="O181" s="431"/>
      <c r="P181" s="431">
        <v>1988722.53</v>
      </c>
      <c r="Q181" s="431"/>
      <c r="R181" s="157">
        <v>1201793.89</v>
      </c>
      <c r="S181" s="177">
        <v>-1201793.89</v>
      </c>
    </row>
    <row r="182" spans="1:19" ht="9.75" customHeight="1" hidden="1">
      <c r="A182" s="156" t="s">
        <v>864</v>
      </c>
      <c r="B182" s="430" t="s">
        <v>865</v>
      </c>
      <c r="C182" s="430"/>
      <c r="D182" s="430"/>
      <c r="E182" s="430"/>
      <c r="F182" s="157">
        <v>0</v>
      </c>
      <c r="G182" s="157">
        <v>0</v>
      </c>
      <c r="H182" s="157">
        <v>0</v>
      </c>
      <c r="I182" s="431">
        <v>0</v>
      </c>
      <c r="J182" s="431"/>
      <c r="K182" s="157">
        <v>0</v>
      </c>
      <c r="L182" s="157">
        <v>0</v>
      </c>
      <c r="M182" s="157">
        <v>0</v>
      </c>
      <c r="N182" s="431">
        <v>0</v>
      </c>
      <c r="O182" s="431"/>
      <c r="P182" s="431">
        <v>2241.9</v>
      </c>
      <c r="Q182" s="431"/>
      <c r="R182" s="157">
        <v>2241.9</v>
      </c>
      <c r="S182" s="177">
        <v>-2241.9</v>
      </c>
    </row>
    <row r="183" spans="1:19" ht="9.75" customHeight="1" hidden="1">
      <c r="A183" s="158" t="s">
        <v>894</v>
      </c>
      <c r="B183" s="432" t="s">
        <v>865</v>
      </c>
      <c r="C183" s="432"/>
      <c r="D183" s="432"/>
      <c r="E183" s="432"/>
      <c r="F183" s="159">
        <v>0</v>
      </c>
      <c r="G183" s="159">
        <v>0</v>
      </c>
      <c r="H183" s="159">
        <v>0</v>
      </c>
      <c r="I183" s="433">
        <v>0</v>
      </c>
      <c r="J183" s="433"/>
      <c r="K183" s="159">
        <v>0</v>
      </c>
      <c r="L183" s="159">
        <v>-89247.76</v>
      </c>
      <c r="M183" s="159">
        <v>0</v>
      </c>
      <c r="N183" s="433">
        <v>-89247.76</v>
      </c>
      <c r="O183" s="433"/>
      <c r="P183" s="433">
        <v>300329.21</v>
      </c>
      <c r="Q183" s="433"/>
      <c r="R183" s="159">
        <v>211081.45</v>
      </c>
      <c r="S183" s="178">
        <v>-211081.45</v>
      </c>
    </row>
    <row r="184" spans="1:19" ht="9.75" customHeight="1" hidden="1">
      <c r="A184" s="150"/>
      <c r="B184" s="434" t="s">
        <v>855</v>
      </c>
      <c r="C184" s="434"/>
      <c r="D184" s="434"/>
      <c r="E184" s="434"/>
      <c r="F184" s="160">
        <v>3077724000</v>
      </c>
      <c r="G184" s="160">
        <v>0</v>
      </c>
      <c r="H184" s="160">
        <v>0</v>
      </c>
      <c r="I184" s="435">
        <v>0</v>
      </c>
      <c r="J184" s="435"/>
      <c r="K184" s="160">
        <v>3077724000</v>
      </c>
      <c r="L184" s="160">
        <v>-1935594.76</v>
      </c>
      <c r="M184" s="160">
        <v>0</v>
      </c>
      <c r="N184" s="435">
        <v>-1935594.76</v>
      </c>
      <c r="O184" s="435"/>
      <c r="P184" s="435">
        <v>332596593.45</v>
      </c>
      <c r="Q184" s="435"/>
      <c r="R184" s="160">
        <v>330660998.69</v>
      </c>
      <c r="S184" s="175">
        <v>2747063001.31</v>
      </c>
    </row>
    <row r="185" spans="1:19" ht="9.75" customHeight="1" hidden="1">
      <c r="A185" s="150"/>
      <c r="B185" s="150"/>
      <c r="C185" s="150"/>
      <c r="D185" s="150"/>
      <c r="E185" s="150"/>
      <c r="F185" s="150"/>
      <c r="G185" s="150"/>
      <c r="H185" s="150"/>
      <c r="I185" s="150"/>
      <c r="J185" s="150"/>
      <c r="K185" s="150"/>
      <c r="L185" s="150"/>
      <c r="M185" s="150"/>
      <c r="N185" s="150"/>
      <c r="O185" s="150"/>
      <c r="P185" s="150"/>
      <c r="Q185" s="150"/>
      <c r="R185" s="150"/>
      <c r="S185" s="150"/>
    </row>
    <row r="186" spans="1:19" ht="15" customHeight="1" hidden="1">
      <c r="A186" s="153" t="s">
        <v>923</v>
      </c>
      <c r="B186" s="429" t="s">
        <v>916</v>
      </c>
      <c r="C186" s="429"/>
      <c r="D186" s="429"/>
      <c r="E186" s="429"/>
      <c r="F186" s="154"/>
      <c r="G186" s="154"/>
      <c r="H186" s="154"/>
      <c r="I186" s="154"/>
      <c r="J186" s="154"/>
      <c r="K186" s="154"/>
      <c r="L186" s="154"/>
      <c r="M186" s="154"/>
      <c r="N186" s="154"/>
      <c r="O186" s="154"/>
      <c r="P186" s="154"/>
      <c r="Q186" s="154"/>
      <c r="R186" s="154"/>
      <c r="S186" s="176"/>
    </row>
    <row r="187" spans="1:19" ht="9.75" customHeight="1" hidden="1">
      <c r="A187" s="158" t="s">
        <v>924</v>
      </c>
      <c r="B187" s="432" t="s">
        <v>653</v>
      </c>
      <c r="C187" s="432"/>
      <c r="D187" s="432"/>
      <c r="E187" s="432"/>
      <c r="F187" s="159">
        <v>20000</v>
      </c>
      <c r="G187" s="159">
        <v>0</v>
      </c>
      <c r="H187" s="159">
        <v>0</v>
      </c>
      <c r="I187" s="433">
        <v>0</v>
      </c>
      <c r="J187" s="433"/>
      <c r="K187" s="159">
        <v>20000</v>
      </c>
      <c r="L187" s="159">
        <v>0</v>
      </c>
      <c r="M187" s="159">
        <v>0</v>
      </c>
      <c r="N187" s="433">
        <v>0</v>
      </c>
      <c r="O187" s="433"/>
      <c r="P187" s="433">
        <v>0</v>
      </c>
      <c r="Q187" s="433"/>
      <c r="R187" s="159">
        <v>0</v>
      </c>
      <c r="S187" s="178">
        <v>20000</v>
      </c>
    </row>
    <row r="188" spans="1:19" ht="9.75" customHeight="1" hidden="1">
      <c r="A188" s="150"/>
      <c r="B188" s="434" t="s">
        <v>855</v>
      </c>
      <c r="C188" s="434"/>
      <c r="D188" s="434"/>
      <c r="E188" s="434"/>
      <c r="F188" s="160">
        <v>20000</v>
      </c>
      <c r="G188" s="160">
        <v>0</v>
      </c>
      <c r="H188" s="160">
        <v>0</v>
      </c>
      <c r="I188" s="435">
        <v>0</v>
      </c>
      <c r="J188" s="435"/>
      <c r="K188" s="160">
        <v>20000</v>
      </c>
      <c r="L188" s="160">
        <v>0</v>
      </c>
      <c r="M188" s="160">
        <v>0</v>
      </c>
      <c r="N188" s="435">
        <v>0</v>
      </c>
      <c r="O188" s="435"/>
      <c r="P188" s="435">
        <v>0</v>
      </c>
      <c r="Q188" s="435"/>
      <c r="R188" s="160">
        <v>0</v>
      </c>
      <c r="S188" s="175">
        <v>20000</v>
      </c>
    </row>
    <row r="189" spans="1:19" ht="9.75" customHeight="1" hidden="1">
      <c r="A189" s="150"/>
      <c r="B189" s="150"/>
      <c r="C189" s="150"/>
      <c r="D189" s="150"/>
      <c r="E189" s="150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</row>
    <row r="190" spans="1:19" ht="18" customHeight="1" hidden="1">
      <c r="A190" s="153" t="s">
        <v>925</v>
      </c>
      <c r="B190" s="429" t="s">
        <v>916</v>
      </c>
      <c r="C190" s="429"/>
      <c r="D190" s="429"/>
      <c r="E190" s="429"/>
      <c r="F190" s="154"/>
      <c r="G190" s="154"/>
      <c r="H190" s="154"/>
      <c r="I190" s="154"/>
      <c r="J190" s="154"/>
      <c r="K190" s="154"/>
      <c r="L190" s="154"/>
      <c r="M190" s="154"/>
      <c r="N190" s="154"/>
      <c r="O190" s="154"/>
      <c r="P190" s="154"/>
      <c r="Q190" s="154"/>
      <c r="R190" s="154"/>
      <c r="S190" s="176"/>
    </row>
    <row r="191" spans="1:19" ht="9.75" customHeight="1" hidden="1">
      <c r="A191" s="158" t="s">
        <v>926</v>
      </c>
      <c r="B191" s="432" t="s">
        <v>653</v>
      </c>
      <c r="C191" s="432"/>
      <c r="D191" s="432"/>
      <c r="E191" s="432"/>
      <c r="F191" s="159">
        <v>20000</v>
      </c>
      <c r="G191" s="159">
        <v>0</v>
      </c>
      <c r="H191" s="159">
        <v>0</v>
      </c>
      <c r="I191" s="433">
        <v>0</v>
      </c>
      <c r="J191" s="433"/>
      <c r="K191" s="159">
        <v>20000</v>
      </c>
      <c r="L191" s="159">
        <v>0</v>
      </c>
      <c r="M191" s="159">
        <v>0</v>
      </c>
      <c r="N191" s="433">
        <v>0</v>
      </c>
      <c r="O191" s="433"/>
      <c r="P191" s="433">
        <v>0</v>
      </c>
      <c r="Q191" s="433"/>
      <c r="R191" s="159">
        <v>0</v>
      </c>
      <c r="S191" s="178">
        <v>20000</v>
      </c>
    </row>
    <row r="192" spans="1:19" ht="9.75" customHeight="1" hidden="1">
      <c r="A192" s="150"/>
      <c r="B192" s="434" t="s">
        <v>855</v>
      </c>
      <c r="C192" s="434"/>
      <c r="D192" s="434"/>
      <c r="E192" s="434"/>
      <c r="F192" s="160">
        <v>20000</v>
      </c>
      <c r="G192" s="160">
        <v>0</v>
      </c>
      <c r="H192" s="160">
        <v>0</v>
      </c>
      <c r="I192" s="435">
        <v>0</v>
      </c>
      <c r="J192" s="435"/>
      <c r="K192" s="160">
        <v>20000</v>
      </c>
      <c r="L192" s="160">
        <v>0</v>
      </c>
      <c r="M192" s="160">
        <v>0</v>
      </c>
      <c r="N192" s="435">
        <v>0</v>
      </c>
      <c r="O192" s="435"/>
      <c r="P192" s="435">
        <v>0</v>
      </c>
      <c r="Q192" s="435"/>
      <c r="R192" s="160">
        <v>0</v>
      </c>
      <c r="S192" s="175">
        <v>20000</v>
      </c>
    </row>
    <row r="193" spans="1:19" ht="9.75" customHeight="1" hidden="1">
      <c r="A193" s="150"/>
      <c r="B193" s="150"/>
      <c r="C193" s="150"/>
      <c r="D193" s="150"/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</row>
    <row r="194" spans="1:19" ht="9.75" customHeight="1" hidden="1">
      <c r="A194" s="153" t="s">
        <v>927</v>
      </c>
      <c r="B194" s="429" t="s">
        <v>928</v>
      </c>
      <c r="C194" s="429"/>
      <c r="D194" s="429"/>
      <c r="E194" s="429"/>
      <c r="F194" s="154"/>
      <c r="G194" s="154"/>
      <c r="H194" s="154"/>
      <c r="I194" s="154"/>
      <c r="J194" s="154"/>
      <c r="K194" s="154"/>
      <c r="L194" s="154"/>
      <c r="M194" s="154"/>
      <c r="N194" s="154"/>
      <c r="O194" s="154"/>
      <c r="P194" s="154"/>
      <c r="Q194" s="154"/>
      <c r="R194" s="154"/>
      <c r="S194" s="176"/>
    </row>
    <row r="195" spans="1:19" ht="9.75" customHeight="1" hidden="1">
      <c r="A195" s="156" t="s">
        <v>929</v>
      </c>
      <c r="B195" s="430" t="s">
        <v>653</v>
      </c>
      <c r="C195" s="430"/>
      <c r="D195" s="430"/>
      <c r="E195" s="430"/>
      <c r="F195" s="157">
        <v>1100000</v>
      </c>
      <c r="G195" s="157">
        <v>0</v>
      </c>
      <c r="H195" s="157">
        <v>0</v>
      </c>
      <c r="I195" s="431">
        <v>0</v>
      </c>
      <c r="J195" s="431"/>
      <c r="K195" s="157">
        <v>1100000</v>
      </c>
      <c r="L195" s="157">
        <v>0</v>
      </c>
      <c r="M195" s="157">
        <v>0</v>
      </c>
      <c r="N195" s="431">
        <v>0</v>
      </c>
      <c r="O195" s="431"/>
      <c r="P195" s="431">
        <v>0</v>
      </c>
      <c r="Q195" s="431"/>
      <c r="R195" s="157">
        <v>0</v>
      </c>
      <c r="S195" s="177">
        <v>1100000</v>
      </c>
    </row>
    <row r="196" spans="1:19" ht="9.75" customHeight="1" hidden="1">
      <c r="A196" s="156" t="s">
        <v>930</v>
      </c>
      <c r="B196" s="430" t="s">
        <v>931</v>
      </c>
      <c r="C196" s="430"/>
      <c r="D196" s="430"/>
      <c r="E196" s="430"/>
      <c r="F196" s="157">
        <v>0</v>
      </c>
      <c r="G196" s="157">
        <v>0</v>
      </c>
      <c r="H196" s="157">
        <v>0</v>
      </c>
      <c r="I196" s="431">
        <v>0</v>
      </c>
      <c r="J196" s="431"/>
      <c r="K196" s="157">
        <v>0</v>
      </c>
      <c r="L196" s="157">
        <v>-4114.25</v>
      </c>
      <c r="M196" s="157">
        <v>-3217.99</v>
      </c>
      <c r="N196" s="431">
        <v>-7332.24</v>
      </c>
      <c r="O196" s="431"/>
      <c r="P196" s="431">
        <v>28965.08</v>
      </c>
      <c r="Q196" s="431"/>
      <c r="R196" s="157">
        <v>21632.84</v>
      </c>
      <c r="S196" s="177">
        <v>-21632.84</v>
      </c>
    </row>
    <row r="197" spans="1:19" ht="9.75" customHeight="1" hidden="1">
      <c r="A197" s="156" t="s">
        <v>932</v>
      </c>
      <c r="B197" s="430" t="s">
        <v>931</v>
      </c>
      <c r="C197" s="430"/>
      <c r="D197" s="430"/>
      <c r="E197" s="430"/>
      <c r="F197" s="157">
        <v>0</v>
      </c>
      <c r="G197" s="157">
        <v>0</v>
      </c>
      <c r="H197" s="157">
        <v>0</v>
      </c>
      <c r="I197" s="431">
        <v>0</v>
      </c>
      <c r="J197" s="431"/>
      <c r="K197" s="157">
        <v>0</v>
      </c>
      <c r="L197" s="157">
        <v>-3668.84</v>
      </c>
      <c r="M197" s="157">
        <v>0</v>
      </c>
      <c r="N197" s="431">
        <v>-3668.84</v>
      </c>
      <c r="O197" s="431"/>
      <c r="P197" s="431">
        <v>0</v>
      </c>
      <c r="Q197" s="431"/>
      <c r="R197" s="157">
        <v>-3668.84</v>
      </c>
      <c r="S197" s="177">
        <v>3668.84</v>
      </c>
    </row>
    <row r="198" spans="1:19" ht="9.75" customHeight="1" hidden="1">
      <c r="A198" s="156" t="s">
        <v>933</v>
      </c>
      <c r="B198" s="430" t="s">
        <v>873</v>
      </c>
      <c r="C198" s="430"/>
      <c r="D198" s="430"/>
      <c r="E198" s="430"/>
      <c r="F198" s="157">
        <v>0</v>
      </c>
      <c r="G198" s="157">
        <v>0</v>
      </c>
      <c r="H198" s="157">
        <v>0</v>
      </c>
      <c r="I198" s="431">
        <v>0</v>
      </c>
      <c r="J198" s="431"/>
      <c r="K198" s="157">
        <v>0</v>
      </c>
      <c r="L198" s="157">
        <v>-317.33</v>
      </c>
      <c r="M198" s="157">
        <v>317.33</v>
      </c>
      <c r="N198" s="431">
        <v>0</v>
      </c>
      <c r="O198" s="431"/>
      <c r="P198" s="431">
        <v>0</v>
      </c>
      <c r="Q198" s="431"/>
      <c r="R198" s="157">
        <v>0</v>
      </c>
      <c r="S198" s="177">
        <v>0</v>
      </c>
    </row>
    <row r="199" spans="1:19" ht="9.75" customHeight="1" hidden="1">
      <c r="A199" s="156" t="s">
        <v>872</v>
      </c>
      <c r="B199" s="430" t="s">
        <v>873</v>
      </c>
      <c r="C199" s="430"/>
      <c r="D199" s="430"/>
      <c r="E199" s="430"/>
      <c r="F199" s="157">
        <v>0</v>
      </c>
      <c r="G199" s="157">
        <v>0</v>
      </c>
      <c r="H199" s="157">
        <v>0</v>
      </c>
      <c r="I199" s="431">
        <v>0</v>
      </c>
      <c r="J199" s="431"/>
      <c r="K199" s="157">
        <v>0</v>
      </c>
      <c r="L199" s="157">
        <v>0</v>
      </c>
      <c r="M199" s="157">
        <v>0</v>
      </c>
      <c r="N199" s="431">
        <v>0</v>
      </c>
      <c r="O199" s="431"/>
      <c r="P199" s="431">
        <v>317.33</v>
      </c>
      <c r="Q199" s="431"/>
      <c r="R199" s="157">
        <v>317.33</v>
      </c>
      <c r="S199" s="177">
        <v>-317.33</v>
      </c>
    </row>
    <row r="200" spans="1:19" ht="9.75" customHeight="1" hidden="1">
      <c r="A200" s="158" t="s">
        <v>874</v>
      </c>
      <c r="B200" s="432" t="s">
        <v>875</v>
      </c>
      <c r="C200" s="432"/>
      <c r="D200" s="432"/>
      <c r="E200" s="432"/>
      <c r="F200" s="159">
        <v>0</v>
      </c>
      <c r="G200" s="159">
        <v>0</v>
      </c>
      <c r="H200" s="159">
        <v>0</v>
      </c>
      <c r="I200" s="433">
        <v>0</v>
      </c>
      <c r="J200" s="433"/>
      <c r="K200" s="159">
        <v>0</v>
      </c>
      <c r="L200" s="159">
        <v>-628.4</v>
      </c>
      <c r="M200" s="159">
        <v>-281.51</v>
      </c>
      <c r="N200" s="433">
        <v>-909.91</v>
      </c>
      <c r="O200" s="433"/>
      <c r="P200" s="433">
        <v>909.91</v>
      </c>
      <c r="Q200" s="433"/>
      <c r="R200" s="159">
        <v>0</v>
      </c>
      <c r="S200" s="178">
        <v>0</v>
      </c>
    </row>
    <row r="201" spans="1:19" ht="9.75" customHeight="1" hidden="1">
      <c r="A201" s="150"/>
      <c r="B201" s="434" t="s">
        <v>855</v>
      </c>
      <c r="C201" s="434"/>
      <c r="D201" s="434"/>
      <c r="E201" s="434"/>
      <c r="F201" s="160">
        <v>1100000</v>
      </c>
      <c r="G201" s="160">
        <v>0</v>
      </c>
      <c r="H201" s="160">
        <v>0</v>
      </c>
      <c r="I201" s="435">
        <v>0</v>
      </c>
      <c r="J201" s="435"/>
      <c r="K201" s="160">
        <v>1100000</v>
      </c>
      <c r="L201" s="160">
        <v>-8728.82</v>
      </c>
      <c r="M201" s="160">
        <v>-3182.17</v>
      </c>
      <c r="N201" s="435">
        <v>-11910.99</v>
      </c>
      <c r="O201" s="435"/>
      <c r="P201" s="435">
        <v>30192.32</v>
      </c>
      <c r="Q201" s="435"/>
      <c r="R201" s="160">
        <v>18281.33</v>
      </c>
      <c r="S201" s="175">
        <v>1081718.67</v>
      </c>
    </row>
    <row r="202" spans="1:19" ht="9.75" customHeight="1" hidden="1">
      <c r="A202" s="150"/>
      <c r="B202" s="150"/>
      <c r="C202" s="150"/>
      <c r="D202" s="150"/>
      <c r="E202" s="150"/>
      <c r="F202" s="150"/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/>
    </row>
    <row r="203" spans="1:19" ht="9.75" customHeight="1" hidden="1">
      <c r="A203" s="150"/>
      <c r="B203" s="444" t="s">
        <v>804</v>
      </c>
      <c r="C203" s="444"/>
      <c r="D203" s="444"/>
      <c r="E203" s="444"/>
      <c r="F203" s="179">
        <v>3155343000</v>
      </c>
      <c r="G203" s="179">
        <v>0</v>
      </c>
      <c r="H203" s="179">
        <v>3512454.94</v>
      </c>
      <c r="I203" s="445">
        <v>0</v>
      </c>
      <c r="J203" s="445"/>
      <c r="K203" s="179">
        <v>3158855454.94</v>
      </c>
      <c r="L203" s="179">
        <v>51205699.87</v>
      </c>
      <c r="M203" s="179">
        <v>-23736083.96</v>
      </c>
      <c r="N203" s="445">
        <v>27469615.91</v>
      </c>
      <c r="O203" s="445"/>
      <c r="P203" s="445">
        <v>356244887.41</v>
      </c>
      <c r="Q203" s="445"/>
      <c r="R203" s="179">
        <v>383714503.32</v>
      </c>
      <c r="S203" s="180">
        <v>2775140951.62</v>
      </c>
    </row>
    <row r="204" spans="1:19" ht="9.75" customHeight="1" hidden="1">
      <c r="A204" s="150"/>
      <c r="B204" s="446" t="s">
        <v>805</v>
      </c>
      <c r="C204" s="446"/>
      <c r="D204" s="446"/>
      <c r="E204" s="446"/>
      <c r="F204" s="159">
        <v>3155343000</v>
      </c>
      <c r="G204" s="159">
        <v>0</v>
      </c>
      <c r="H204" s="159">
        <v>3512454.94</v>
      </c>
      <c r="I204" s="433">
        <v>0</v>
      </c>
      <c r="J204" s="433"/>
      <c r="K204" s="159">
        <v>3158855454.94</v>
      </c>
      <c r="L204" s="159">
        <v>51205699.87</v>
      </c>
      <c r="M204" s="159">
        <v>-23736083.96</v>
      </c>
      <c r="N204" s="433">
        <v>27469615.91</v>
      </c>
      <c r="O204" s="433"/>
      <c r="P204" s="433">
        <v>356244887.41</v>
      </c>
      <c r="Q204" s="433"/>
      <c r="R204" s="159">
        <v>383714503.32</v>
      </c>
      <c r="S204" s="178">
        <v>2775140951.62</v>
      </c>
    </row>
    <row r="205" spans="1:19" ht="12" customHeight="1" hidden="1">
      <c r="A205" s="430" t="s">
        <v>806</v>
      </c>
      <c r="B205" s="430"/>
      <c r="C205" s="430"/>
      <c r="D205" s="430"/>
      <c r="E205" s="430"/>
      <c r="F205" s="430"/>
      <c r="G205" s="430"/>
      <c r="H205" s="430"/>
      <c r="I205" s="430"/>
      <c r="J205" s="430"/>
      <c r="K205" s="430"/>
      <c r="L205" s="430"/>
      <c r="M205" s="430"/>
      <c r="N205" s="430"/>
      <c r="O205" s="430"/>
      <c r="P205" s="430"/>
      <c r="Q205" s="430"/>
      <c r="R205" s="430"/>
      <c r="S205" s="430"/>
    </row>
  </sheetData>
  <sheetProtection selectLockedCells="1" selectUnlockedCells="1"/>
  <mergeCells count="722">
    <mergeCell ref="A205:S205"/>
    <mergeCell ref="B203:E203"/>
    <mergeCell ref="I203:J203"/>
    <mergeCell ref="N203:O203"/>
    <mergeCell ref="P203:Q203"/>
    <mergeCell ref="B204:E204"/>
    <mergeCell ref="I204:J204"/>
    <mergeCell ref="N204:O204"/>
    <mergeCell ref="P204:Q204"/>
    <mergeCell ref="B200:E200"/>
    <mergeCell ref="I200:J200"/>
    <mergeCell ref="N200:O200"/>
    <mergeCell ref="P200:Q200"/>
    <mergeCell ref="B201:E201"/>
    <mergeCell ref="I201:J201"/>
    <mergeCell ref="N201:O201"/>
    <mergeCell ref="P201:Q201"/>
    <mergeCell ref="B198:E198"/>
    <mergeCell ref="I198:J198"/>
    <mergeCell ref="N198:O198"/>
    <mergeCell ref="P198:Q198"/>
    <mergeCell ref="B199:E199"/>
    <mergeCell ref="I199:J199"/>
    <mergeCell ref="N199:O199"/>
    <mergeCell ref="P199:Q199"/>
    <mergeCell ref="B196:E196"/>
    <mergeCell ref="I196:J196"/>
    <mergeCell ref="N196:O196"/>
    <mergeCell ref="P196:Q196"/>
    <mergeCell ref="B197:E197"/>
    <mergeCell ref="I197:J197"/>
    <mergeCell ref="N197:O197"/>
    <mergeCell ref="P197:Q197"/>
    <mergeCell ref="B192:E192"/>
    <mergeCell ref="I192:J192"/>
    <mergeCell ref="N192:O192"/>
    <mergeCell ref="P192:Q192"/>
    <mergeCell ref="B194:E194"/>
    <mergeCell ref="B195:E195"/>
    <mergeCell ref="I195:J195"/>
    <mergeCell ref="N195:O195"/>
    <mergeCell ref="P195:Q195"/>
    <mergeCell ref="B188:E188"/>
    <mergeCell ref="I188:J188"/>
    <mergeCell ref="N188:O188"/>
    <mergeCell ref="P188:Q188"/>
    <mergeCell ref="B190:E190"/>
    <mergeCell ref="B191:E191"/>
    <mergeCell ref="I191:J191"/>
    <mergeCell ref="N191:O191"/>
    <mergeCell ref="P191:Q191"/>
    <mergeCell ref="B184:E184"/>
    <mergeCell ref="I184:J184"/>
    <mergeCell ref="N184:O184"/>
    <mergeCell ref="P184:Q184"/>
    <mergeCell ref="B186:E186"/>
    <mergeCell ref="B187:E187"/>
    <mergeCell ref="I187:J187"/>
    <mergeCell ref="N187:O187"/>
    <mergeCell ref="P187:Q187"/>
    <mergeCell ref="B182:E182"/>
    <mergeCell ref="I182:J182"/>
    <mergeCell ref="N182:O182"/>
    <mergeCell ref="P182:Q182"/>
    <mergeCell ref="B183:E183"/>
    <mergeCell ref="I183:J183"/>
    <mergeCell ref="N183:O183"/>
    <mergeCell ref="P183:Q183"/>
    <mergeCell ref="B180:E180"/>
    <mergeCell ref="I180:J180"/>
    <mergeCell ref="N180:O180"/>
    <mergeCell ref="P180:Q180"/>
    <mergeCell ref="B181:E181"/>
    <mergeCell ref="I181:J181"/>
    <mergeCell ref="N181:O181"/>
    <mergeCell ref="P181:Q181"/>
    <mergeCell ref="B178:E178"/>
    <mergeCell ref="I178:J178"/>
    <mergeCell ref="N178:O178"/>
    <mergeCell ref="P178:Q178"/>
    <mergeCell ref="B179:E179"/>
    <mergeCell ref="I179:J179"/>
    <mergeCell ref="N179:O179"/>
    <mergeCell ref="P179:Q179"/>
    <mergeCell ref="B176:E176"/>
    <mergeCell ref="I176:J176"/>
    <mergeCell ref="N176:O176"/>
    <mergeCell ref="P176:Q176"/>
    <mergeCell ref="B177:E177"/>
    <mergeCell ref="I177:J177"/>
    <mergeCell ref="N177:O177"/>
    <mergeCell ref="P177:Q177"/>
    <mergeCell ref="B174:E174"/>
    <mergeCell ref="I174:J174"/>
    <mergeCell ref="N174:O174"/>
    <mergeCell ref="P174:Q174"/>
    <mergeCell ref="B175:E175"/>
    <mergeCell ref="I175:J175"/>
    <mergeCell ref="N175:O175"/>
    <mergeCell ref="P175:Q175"/>
    <mergeCell ref="B172:E172"/>
    <mergeCell ref="I172:J172"/>
    <mergeCell ref="N172:O172"/>
    <mergeCell ref="P172:Q172"/>
    <mergeCell ref="B173:E173"/>
    <mergeCell ref="I173:J173"/>
    <mergeCell ref="N173:O173"/>
    <mergeCell ref="P173:Q173"/>
    <mergeCell ref="B170:E170"/>
    <mergeCell ref="I170:J170"/>
    <mergeCell ref="N170:O170"/>
    <mergeCell ref="P170:Q170"/>
    <mergeCell ref="B171:E171"/>
    <mergeCell ref="I171:J171"/>
    <mergeCell ref="N171:O171"/>
    <mergeCell ref="P171:Q171"/>
    <mergeCell ref="B168:E168"/>
    <mergeCell ref="I168:J168"/>
    <mergeCell ref="N168:O168"/>
    <mergeCell ref="P168:Q168"/>
    <mergeCell ref="B169:E169"/>
    <mergeCell ref="I169:J169"/>
    <mergeCell ref="N169:O169"/>
    <mergeCell ref="P169:Q169"/>
    <mergeCell ref="B166:E166"/>
    <mergeCell ref="I166:J166"/>
    <mergeCell ref="N166:O166"/>
    <mergeCell ref="P166:Q166"/>
    <mergeCell ref="B167:E167"/>
    <mergeCell ref="I167:J167"/>
    <mergeCell ref="N167:O167"/>
    <mergeCell ref="P167:Q167"/>
    <mergeCell ref="B164:E164"/>
    <mergeCell ref="I164:J164"/>
    <mergeCell ref="N164:O164"/>
    <mergeCell ref="P164:Q164"/>
    <mergeCell ref="B165:E165"/>
    <mergeCell ref="I165:J165"/>
    <mergeCell ref="N165:O165"/>
    <mergeCell ref="P165:Q165"/>
    <mergeCell ref="B162:E162"/>
    <mergeCell ref="I162:J162"/>
    <mergeCell ref="N162:O162"/>
    <mergeCell ref="P162:Q162"/>
    <mergeCell ref="B163:E163"/>
    <mergeCell ref="I163:J163"/>
    <mergeCell ref="N163:O163"/>
    <mergeCell ref="P163:Q163"/>
    <mergeCell ref="B160:E160"/>
    <mergeCell ref="I160:J160"/>
    <mergeCell ref="N160:O160"/>
    <mergeCell ref="P160:Q160"/>
    <mergeCell ref="B161:E161"/>
    <mergeCell ref="I161:J161"/>
    <mergeCell ref="N161:O161"/>
    <mergeCell ref="P161:Q161"/>
    <mergeCell ref="B158:E158"/>
    <mergeCell ref="I158:J158"/>
    <mergeCell ref="N158:O158"/>
    <mergeCell ref="P158:Q158"/>
    <mergeCell ref="B159:E159"/>
    <mergeCell ref="I159:J159"/>
    <mergeCell ref="N159:O159"/>
    <mergeCell ref="P159:Q159"/>
    <mergeCell ref="B156:E156"/>
    <mergeCell ref="I156:J156"/>
    <mergeCell ref="N156:O156"/>
    <mergeCell ref="P156:Q156"/>
    <mergeCell ref="B157:E157"/>
    <mergeCell ref="I157:J157"/>
    <mergeCell ref="N157:O157"/>
    <mergeCell ref="P157:Q157"/>
    <mergeCell ref="B154:E154"/>
    <mergeCell ref="I154:J154"/>
    <mergeCell ref="N154:O154"/>
    <mergeCell ref="P154:Q154"/>
    <mergeCell ref="B155:E155"/>
    <mergeCell ref="I155:J155"/>
    <mergeCell ref="N155:O155"/>
    <mergeCell ref="P155:Q155"/>
    <mergeCell ref="B150:E150"/>
    <mergeCell ref="I150:J150"/>
    <mergeCell ref="N150:O150"/>
    <mergeCell ref="P150:Q150"/>
    <mergeCell ref="B152:E152"/>
    <mergeCell ref="B153:E153"/>
    <mergeCell ref="I153:J153"/>
    <mergeCell ref="N153:O153"/>
    <mergeCell ref="P153:Q153"/>
    <mergeCell ref="B148:E148"/>
    <mergeCell ref="I148:J148"/>
    <mergeCell ref="N148:O148"/>
    <mergeCell ref="P148:Q148"/>
    <mergeCell ref="B149:E149"/>
    <mergeCell ref="I149:J149"/>
    <mergeCell ref="N149:O149"/>
    <mergeCell ref="P149:Q149"/>
    <mergeCell ref="B144:E144"/>
    <mergeCell ref="I144:J144"/>
    <mergeCell ref="N144:O144"/>
    <mergeCell ref="P144:Q144"/>
    <mergeCell ref="B146:E146"/>
    <mergeCell ref="B147:E147"/>
    <mergeCell ref="I147:J147"/>
    <mergeCell ref="N147:O147"/>
    <mergeCell ref="P147:Q147"/>
    <mergeCell ref="B142:E142"/>
    <mergeCell ref="I142:J142"/>
    <mergeCell ref="N142:O142"/>
    <mergeCell ref="P142:Q142"/>
    <mergeCell ref="B143:E143"/>
    <mergeCell ref="I143:J143"/>
    <mergeCell ref="N143:O143"/>
    <mergeCell ref="P143:Q143"/>
    <mergeCell ref="B140:E140"/>
    <mergeCell ref="I140:J140"/>
    <mergeCell ref="N140:O140"/>
    <mergeCell ref="P140:Q140"/>
    <mergeCell ref="B141:E141"/>
    <mergeCell ref="I141:J141"/>
    <mergeCell ref="N141:O141"/>
    <mergeCell ref="P141:Q141"/>
    <mergeCell ref="B138:E138"/>
    <mergeCell ref="I138:J138"/>
    <mergeCell ref="N138:O138"/>
    <mergeCell ref="P138:Q138"/>
    <mergeCell ref="B139:E139"/>
    <mergeCell ref="I139:J139"/>
    <mergeCell ref="N139:O139"/>
    <mergeCell ref="P139:Q139"/>
    <mergeCell ref="B136:E136"/>
    <mergeCell ref="I136:J136"/>
    <mergeCell ref="N136:O136"/>
    <mergeCell ref="P136:Q136"/>
    <mergeCell ref="B137:E137"/>
    <mergeCell ref="I137:J137"/>
    <mergeCell ref="N137:O137"/>
    <mergeCell ref="P137:Q137"/>
    <mergeCell ref="B134:E134"/>
    <mergeCell ref="I134:J134"/>
    <mergeCell ref="N134:O134"/>
    <mergeCell ref="P134:Q134"/>
    <mergeCell ref="B135:E135"/>
    <mergeCell ref="I135:J135"/>
    <mergeCell ref="N135:O135"/>
    <mergeCell ref="P135:Q135"/>
    <mergeCell ref="B131:E131"/>
    <mergeCell ref="B132:E132"/>
    <mergeCell ref="I132:J132"/>
    <mergeCell ref="N132:O132"/>
    <mergeCell ref="P132:Q132"/>
    <mergeCell ref="B133:E133"/>
    <mergeCell ref="I133:J133"/>
    <mergeCell ref="N133:O133"/>
    <mergeCell ref="P133:Q133"/>
    <mergeCell ref="B128:E128"/>
    <mergeCell ref="I128:J128"/>
    <mergeCell ref="N128:O128"/>
    <mergeCell ref="P128:Q128"/>
    <mergeCell ref="B129:E129"/>
    <mergeCell ref="I129:J129"/>
    <mergeCell ref="N129:O129"/>
    <mergeCell ref="P129:Q129"/>
    <mergeCell ref="B126:E126"/>
    <mergeCell ref="I126:J126"/>
    <mergeCell ref="N126:O126"/>
    <mergeCell ref="P126:Q126"/>
    <mergeCell ref="B127:E127"/>
    <mergeCell ref="I127:J127"/>
    <mergeCell ref="N127:O127"/>
    <mergeCell ref="P127:Q127"/>
    <mergeCell ref="B124:E124"/>
    <mergeCell ref="I124:J124"/>
    <mergeCell ref="N124:O124"/>
    <mergeCell ref="P124:Q124"/>
    <mergeCell ref="B125:E125"/>
    <mergeCell ref="I125:J125"/>
    <mergeCell ref="N125:O125"/>
    <mergeCell ref="P125:Q125"/>
    <mergeCell ref="B122:E122"/>
    <mergeCell ref="I122:J122"/>
    <mergeCell ref="N122:O122"/>
    <mergeCell ref="P122:Q122"/>
    <mergeCell ref="B123:E123"/>
    <mergeCell ref="I123:J123"/>
    <mergeCell ref="N123:O123"/>
    <mergeCell ref="P123:Q123"/>
    <mergeCell ref="B120:E120"/>
    <mergeCell ref="I120:J120"/>
    <mergeCell ref="N120:O120"/>
    <mergeCell ref="P120:Q120"/>
    <mergeCell ref="B121:E121"/>
    <mergeCell ref="I121:J121"/>
    <mergeCell ref="N121:O121"/>
    <mergeCell ref="P121:Q121"/>
    <mergeCell ref="B118:E118"/>
    <mergeCell ref="I118:J118"/>
    <mergeCell ref="N118:O118"/>
    <mergeCell ref="P118:Q118"/>
    <mergeCell ref="B119:E119"/>
    <mergeCell ref="I119:J119"/>
    <mergeCell ref="N119:O119"/>
    <mergeCell ref="P119:Q119"/>
    <mergeCell ref="B116:E116"/>
    <mergeCell ref="I116:J116"/>
    <mergeCell ref="N116:O116"/>
    <mergeCell ref="P116:Q116"/>
    <mergeCell ref="B117:E117"/>
    <mergeCell ref="I117:J117"/>
    <mergeCell ref="N117:O117"/>
    <mergeCell ref="P117:Q117"/>
    <mergeCell ref="B114:E114"/>
    <mergeCell ref="I114:J114"/>
    <mergeCell ref="N114:O114"/>
    <mergeCell ref="P114:Q114"/>
    <mergeCell ref="B115:E115"/>
    <mergeCell ref="I115:J115"/>
    <mergeCell ref="N115:O115"/>
    <mergeCell ref="P115:Q115"/>
    <mergeCell ref="B112:E112"/>
    <mergeCell ref="I112:J112"/>
    <mergeCell ref="N112:O112"/>
    <mergeCell ref="P112:Q112"/>
    <mergeCell ref="B113:E113"/>
    <mergeCell ref="I113:J113"/>
    <mergeCell ref="N113:O113"/>
    <mergeCell ref="P113:Q113"/>
    <mergeCell ref="B110:E110"/>
    <mergeCell ref="I110:J110"/>
    <mergeCell ref="N110:O110"/>
    <mergeCell ref="P110:Q110"/>
    <mergeCell ref="B111:E111"/>
    <mergeCell ref="I111:J111"/>
    <mergeCell ref="N111:O111"/>
    <mergeCell ref="P111:Q111"/>
    <mergeCell ref="B107:E107"/>
    <mergeCell ref="B108:E108"/>
    <mergeCell ref="I108:J108"/>
    <mergeCell ref="N108:O108"/>
    <mergeCell ref="P108:Q108"/>
    <mergeCell ref="B109:E109"/>
    <mergeCell ref="I109:J109"/>
    <mergeCell ref="N109:O109"/>
    <mergeCell ref="P109:Q109"/>
    <mergeCell ref="B104:E104"/>
    <mergeCell ref="I104:J104"/>
    <mergeCell ref="N104:O104"/>
    <mergeCell ref="P104:Q104"/>
    <mergeCell ref="B105:E105"/>
    <mergeCell ref="I105:J105"/>
    <mergeCell ref="N105:O105"/>
    <mergeCell ref="P105:Q105"/>
    <mergeCell ref="B102:E102"/>
    <mergeCell ref="I102:J102"/>
    <mergeCell ref="N102:O102"/>
    <mergeCell ref="P102:Q102"/>
    <mergeCell ref="B103:E103"/>
    <mergeCell ref="I103:J103"/>
    <mergeCell ref="N103:O103"/>
    <mergeCell ref="P103:Q103"/>
    <mergeCell ref="B100:E100"/>
    <mergeCell ref="I100:J100"/>
    <mergeCell ref="N100:O100"/>
    <mergeCell ref="P100:Q100"/>
    <mergeCell ref="B101:E101"/>
    <mergeCell ref="I101:J101"/>
    <mergeCell ref="N101:O101"/>
    <mergeCell ref="P101:Q101"/>
    <mergeCell ref="B98:E98"/>
    <mergeCell ref="I98:J98"/>
    <mergeCell ref="N98:O98"/>
    <mergeCell ref="P98:Q98"/>
    <mergeCell ref="B99:E99"/>
    <mergeCell ref="I99:J99"/>
    <mergeCell ref="N99:O99"/>
    <mergeCell ref="P99:Q99"/>
    <mergeCell ref="B96:E96"/>
    <mergeCell ref="I96:J96"/>
    <mergeCell ref="N96:O96"/>
    <mergeCell ref="P96:Q96"/>
    <mergeCell ref="B97:E97"/>
    <mergeCell ref="I97:J97"/>
    <mergeCell ref="N97:O97"/>
    <mergeCell ref="P97:Q97"/>
    <mergeCell ref="B94:E94"/>
    <mergeCell ref="I94:J94"/>
    <mergeCell ref="N94:O94"/>
    <mergeCell ref="P94:Q94"/>
    <mergeCell ref="B95:E95"/>
    <mergeCell ref="I95:J95"/>
    <mergeCell ref="N95:O95"/>
    <mergeCell ref="P95:Q95"/>
    <mergeCell ref="B92:E92"/>
    <mergeCell ref="I92:J92"/>
    <mergeCell ref="N92:O92"/>
    <mergeCell ref="P92:Q92"/>
    <mergeCell ref="B93:E93"/>
    <mergeCell ref="I93:J93"/>
    <mergeCell ref="N93:O93"/>
    <mergeCell ref="P93:Q93"/>
    <mergeCell ref="B90:E90"/>
    <mergeCell ref="I90:J90"/>
    <mergeCell ref="N90:O90"/>
    <mergeCell ref="P90:Q90"/>
    <mergeCell ref="B91:E91"/>
    <mergeCell ref="I91:J91"/>
    <mergeCell ref="N91:O91"/>
    <mergeCell ref="P91:Q91"/>
    <mergeCell ref="B88:E88"/>
    <mergeCell ref="I88:J88"/>
    <mergeCell ref="N88:O88"/>
    <mergeCell ref="P88:Q88"/>
    <mergeCell ref="B89:E89"/>
    <mergeCell ref="I89:J89"/>
    <mergeCell ref="N89:O89"/>
    <mergeCell ref="P89:Q89"/>
    <mergeCell ref="B86:E86"/>
    <mergeCell ref="I86:J86"/>
    <mergeCell ref="N86:O86"/>
    <mergeCell ref="P86:Q86"/>
    <mergeCell ref="B87:E87"/>
    <mergeCell ref="I87:J87"/>
    <mergeCell ref="N87:O87"/>
    <mergeCell ref="P87:Q87"/>
    <mergeCell ref="B84:E84"/>
    <mergeCell ref="I84:J84"/>
    <mergeCell ref="N84:O84"/>
    <mergeCell ref="P84:Q84"/>
    <mergeCell ref="B85:E85"/>
    <mergeCell ref="I85:J85"/>
    <mergeCell ref="N85:O85"/>
    <mergeCell ref="P85:Q85"/>
    <mergeCell ref="B82:E82"/>
    <mergeCell ref="I82:J82"/>
    <mergeCell ref="N82:O82"/>
    <mergeCell ref="P82:Q82"/>
    <mergeCell ref="B83:E83"/>
    <mergeCell ref="I83:J83"/>
    <mergeCell ref="N83:O83"/>
    <mergeCell ref="P83:Q83"/>
    <mergeCell ref="B79:E79"/>
    <mergeCell ref="B80:E80"/>
    <mergeCell ref="I80:J80"/>
    <mergeCell ref="N80:O80"/>
    <mergeCell ref="P80:Q80"/>
    <mergeCell ref="B81:E81"/>
    <mergeCell ref="I81:J81"/>
    <mergeCell ref="N81:O81"/>
    <mergeCell ref="P81:Q81"/>
    <mergeCell ref="B76:E76"/>
    <mergeCell ref="I76:J76"/>
    <mergeCell ref="N76:O76"/>
    <mergeCell ref="P76:Q76"/>
    <mergeCell ref="B77:E77"/>
    <mergeCell ref="I77:J77"/>
    <mergeCell ref="N77:O77"/>
    <mergeCell ref="P77:Q77"/>
    <mergeCell ref="B74:E74"/>
    <mergeCell ref="I74:J74"/>
    <mergeCell ref="N74:O74"/>
    <mergeCell ref="P74:Q74"/>
    <mergeCell ref="B75:E75"/>
    <mergeCell ref="I75:J75"/>
    <mergeCell ref="N75:O75"/>
    <mergeCell ref="P75:Q75"/>
    <mergeCell ref="B72:E72"/>
    <mergeCell ref="I72:J72"/>
    <mergeCell ref="N72:O72"/>
    <mergeCell ref="P72:Q72"/>
    <mergeCell ref="B73:E73"/>
    <mergeCell ref="I73:J73"/>
    <mergeCell ref="N73:O73"/>
    <mergeCell ref="P73:Q73"/>
    <mergeCell ref="B70:E70"/>
    <mergeCell ref="I70:J70"/>
    <mergeCell ref="N70:O70"/>
    <mergeCell ref="P70:Q70"/>
    <mergeCell ref="B71:E71"/>
    <mergeCell ref="I71:J71"/>
    <mergeCell ref="N71:O71"/>
    <mergeCell ref="P71:Q71"/>
    <mergeCell ref="B68:E68"/>
    <mergeCell ref="I68:J68"/>
    <mergeCell ref="N68:O68"/>
    <mergeCell ref="P68:Q68"/>
    <mergeCell ref="B69:E69"/>
    <mergeCell ref="I69:J69"/>
    <mergeCell ref="N69:O69"/>
    <mergeCell ref="P69:Q69"/>
    <mergeCell ref="B66:E66"/>
    <mergeCell ref="I66:J66"/>
    <mergeCell ref="N66:O66"/>
    <mergeCell ref="P66:Q66"/>
    <mergeCell ref="B67:E67"/>
    <mergeCell ref="I67:J67"/>
    <mergeCell ref="N67:O67"/>
    <mergeCell ref="P67:Q67"/>
    <mergeCell ref="B64:E64"/>
    <mergeCell ref="I64:J64"/>
    <mergeCell ref="N64:O64"/>
    <mergeCell ref="P64:Q64"/>
    <mergeCell ref="B65:E65"/>
    <mergeCell ref="I65:J65"/>
    <mergeCell ref="N65:O65"/>
    <mergeCell ref="P65:Q65"/>
    <mergeCell ref="B62:E62"/>
    <mergeCell ref="I62:J62"/>
    <mergeCell ref="N62:O62"/>
    <mergeCell ref="P62:Q62"/>
    <mergeCell ref="B63:E63"/>
    <mergeCell ref="I63:J63"/>
    <mergeCell ref="N63:O63"/>
    <mergeCell ref="P63:Q63"/>
    <mergeCell ref="B60:E60"/>
    <mergeCell ref="I60:J60"/>
    <mergeCell ref="N60:O60"/>
    <mergeCell ref="P60:Q60"/>
    <mergeCell ref="B61:E61"/>
    <mergeCell ref="I61:J61"/>
    <mergeCell ref="N61:O61"/>
    <mergeCell ref="P61:Q61"/>
    <mergeCell ref="B57:E57"/>
    <mergeCell ref="B58:E58"/>
    <mergeCell ref="I58:J58"/>
    <mergeCell ref="N58:O58"/>
    <mergeCell ref="P58:Q58"/>
    <mergeCell ref="B59:E59"/>
    <mergeCell ref="I59:J59"/>
    <mergeCell ref="N59:O59"/>
    <mergeCell ref="P59:Q59"/>
    <mergeCell ref="B54:E54"/>
    <mergeCell ref="I54:J54"/>
    <mergeCell ref="N54:O54"/>
    <mergeCell ref="P54:Q54"/>
    <mergeCell ref="B55:E55"/>
    <mergeCell ref="I55:J55"/>
    <mergeCell ref="N55:O55"/>
    <mergeCell ref="P55:Q55"/>
    <mergeCell ref="B52:E52"/>
    <mergeCell ref="I52:J52"/>
    <mergeCell ref="N52:O52"/>
    <mergeCell ref="P52:Q52"/>
    <mergeCell ref="B53:E53"/>
    <mergeCell ref="I53:J53"/>
    <mergeCell ref="N53:O53"/>
    <mergeCell ref="P53:Q53"/>
    <mergeCell ref="B50:E50"/>
    <mergeCell ref="I50:J50"/>
    <mergeCell ref="N50:O50"/>
    <mergeCell ref="P50:Q50"/>
    <mergeCell ref="B51:E51"/>
    <mergeCell ref="I51:J51"/>
    <mergeCell ref="N51:O51"/>
    <mergeCell ref="P51:Q51"/>
    <mergeCell ref="B48:E48"/>
    <mergeCell ref="I48:J48"/>
    <mergeCell ref="N48:O48"/>
    <mergeCell ref="P48:Q48"/>
    <mergeCell ref="B49:E49"/>
    <mergeCell ref="I49:J49"/>
    <mergeCell ref="N49:O49"/>
    <mergeCell ref="P49:Q49"/>
    <mergeCell ref="B46:E46"/>
    <mergeCell ref="I46:J46"/>
    <mergeCell ref="N46:O46"/>
    <mergeCell ref="P46:Q46"/>
    <mergeCell ref="B47:E47"/>
    <mergeCell ref="I47:J47"/>
    <mergeCell ref="N47:O47"/>
    <mergeCell ref="P47:Q47"/>
    <mergeCell ref="B44:E44"/>
    <mergeCell ref="I44:J44"/>
    <mergeCell ref="N44:O44"/>
    <mergeCell ref="P44:Q44"/>
    <mergeCell ref="B45:E45"/>
    <mergeCell ref="I45:J45"/>
    <mergeCell ref="N45:O45"/>
    <mergeCell ref="P45:Q45"/>
    <mergeCell ref="B42:E42"/>
    <mergeCell ref="I42:J42"/>
    <mergeCell ref="N42:O42"/>
    <mergeCell ref="P42:Q42"/>
    <mergeCell ref="B43:E43"/>
    <mergeCell ref="I43:J43"/>
    <mergeCell ref="N43:O43"/>
    <mergeCell ref="P43:Q43"/>
    <mergeCell ref="B40:E40"/>
    <mergeCell ref="I40:J40"/>
    <mergeCell ref="N40:O40"/>
    <mergeCell ref="P40:Q40"/>
    <mergeCell ref="B41:E41"/>
    <mergeCell ref="I41:J41"/>
    <mergeCell ref="N41:O41"/>
    <mergeCell ref="P41:Q41"/>
    <mergeCell ref="B38:E38"/>
    <mergeCell ref="I38:J38"/>
    <mergeCell ref="N38:O38"/>
    <mergeCell ref="P38:Q38"/>
    <mergeCell ref="B39:E39"/>
    <mergeCell ref="I39:J39"/>
    <mergeCell ref="N39:O39"/>
    <mergeCell ref="P39:Q39"/>
    <mergeCell ref="B36:E36"/>
    <mergeCell ref="I36:J36"/>
    <mergeCell ref="N36:O36"/>
    <mergeCell ref="P36:Q36"/>
    <mergeCell ref="B37:E37"/>
    <mergeCell ref="I37:J37"/>
    <mergeCell ref="N37:O37"/>
    <mergeCell ref="P37:Q37"/>
    <mergeCell ref="B34:E34"/>
    <mergeCell ref="I34:J34"/>
    <mergeCell ref="N34:O34"/>
    <mergeCell ref="P34:Q34"/>
    <mergeCell ref="B35:E35"/>
    <mergeCell ref="I35:J35"/>
    <mergeCell ref="N35:O35"/>
    <mergeCell ref="P35:Q35"/>
    <mergeCell ref="B31:E31"/>
    <mergeCell ref="B32:E32"/>
    <mergeCell ref="I32:J32"/>
    <mergeCell ref="N32:O32"/>
    <mergeCell ref="P32:Q32"/>
    <mergeCell ref="B33:E33"/>
    <mergeCell ref="I33:J33"/>
    <mergeCell ref="N33:O33"/>
    <mergeCell ref="P33:Q33"/>
    <mergeCell ref="B28:E28"/>
    <mergeCell ref="I28:J28"/>
    <mergeCell ref="N28:O28"/>
    <mergeCell ref="P28:Q28"/>
    <mergeCell ref="B29:E29"/>
    <mergeCell ref="I29:J29"/>
    <mergeCell ref="N29:O29"/>
    <mergeCell ref="P29:Q29"/>
    <mergeCell ref="B26:E26"/>
    <mergeCell ref="I26:J26"/>
    <mergeCell ref="N26:O26"/>
    <mergeCell ref="P26:Q26"/>
    <mergeCell ref="B27:E27"/>
    <mergeCell ref="I27:J27"/>
    <mergeCell ref="N27:O27"/>
    <mergeCell ref="P27:Q27"/>
    <mergeCell ref="B24:E24"/>
    <mergeCell ref="I24:J24"/>
    <mergeCell ref="N24:O24"/>
    <mergeCell ref="P24:Q24"/>
    <mergeCell ref="B25:E25"/>
    <mergeCell ref="I25:J25"/>
    <mergeCell ref="N25:O25"/>
    <mergeCell ref="P25:Q25"/>
    <mergeCell ref="B22:E22"/>
    <mergeCell ref="I22:J22"/>
    <mergeCell ref="N22:O22"/>
    <mergeCell ref="P22:Q22"/>
    <mergeCell ref="B23:E23"/>
    <mergeCell ref="I23:J23"/>
    <mergeCell ref="N23:O23"/>
    <mergeCell ref="P23:Q23"/>
    <mergeCell ref="B20:E20"/>
    <mergeCell ref="I20:J20"/>
    <mergeCell ref="N20:O20"/>
    <mergeCell ref="P20:Q20"/>
    <mergeCell ref="B21:E21"/>
    <mergeCell ref="I21:J21"/>
    <mergeCell ref="N21:O21"/>
    <mergeCell ref="P21:Q21"/>
    <mergeCell ref="B18:E18"/>
    <mergeCell ref="I18:J18"/>
    <mergeCell ref="N18:O18"/>
    <mergeCell ref="P18:Q18"/>
    <mergeCell ref="B19:E19"/>
    <mergeCell ref="I19:J19"/>
    <mergeCell ref="N19:O19"/>
    <mergeCell ref="P19:Q19"/>
    <mergeCell ref="B16:E16"/>
    <mergeCell ref="I16:J16"/>
    <mergeCell ref="N16:O16"/>
    <mergeCell ref="P16:Q16"/>
    <mergeCell ref="B17:E17"/>
    <mergeCell ref="I17:J17"/>
    <mergeCell ref="N17:O17"/>
    <mergeCell ref="P17:Q17"/>
    <mergeCell ref="B14:E14"/>
    <mergeCell ref="I14:J14"/>
    <mergeCell ref="N14:O14"/>
    <mergeCell ref="P14:Q14"/>
    <mergeCell ref="B15:E15"/>
    <mergeCell ref="I15:J15"/>
    <mergeCell ref="N15:O15"/>
    <mergeCell ref="P15:Q15"/>
    <mergeCell ref="B12:E12"/>
    <mergeCell ref="I12:J12"/>
    <mergeCell ref="N12:O12"/>
    <mergeCell ref="P12:Q12"/>
    <mergeCell ref="B13:E13"/>
    <mergeCell ref="I13:J13"/>
    <mergeCell ref="N13:O13"/>
    <mergeCell ref="P13:Q13"/>
    <mergeCell ref="R8:R9"/>
    <mergeCell ref="N9:O9"/>
    <mergeCell ref="B10:E10"/>
    <mergeCell ref="B11:E11"/>
    <mergeCell ref="I11:J11"/>
    <mergeCell ref="N11:O11"/>
    <mergeCell ref="P11:Q11"/>
    <mergeCell ref="A7:A9"/>
    <mergeCell ref="B7:E9"/>
    <mergeCell ref="F7:K7"/>
    <mergeCell ref="L7:R7"/>
    <mergeCell ref="S7:S9"/>
    <mergeCell ref="F8:H8"/>
    <mergeCell ref="I8:J9"/>
    <mergeCell ref="K8:K9"/>
    <mergeCell ref="L8:O8"/>
    <mergeCell ref="P8:Q9"/>
    <mergeCell ref="E2:N2"/>
    <mergeCell ref="D3:P3"/>
    <mergeCell ref="A5:B5"/>
    <mergeCell ref="C5:S5"/>
    <mergeCell ref="A6:I6"/>
    <mergeCell ref="J6:S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B1:U94"/>
  <sheetViews>
    <sheetView zoomScalePageLayoutView="0" workbookViewId="0" topLeftCell="A28">
      <selection activeCell="U35" sqref="U35"/>
    </sheetView>
  </sheetViews>
  <sheetFormatPr defaultColWidth="9.140625" defaultRowHeight="15"/>
  <cols>
    <col min="1" max="1" width="2.421875" style="4" customWidth="1"/>
    <col min="2" max="2" width="12.28125" style="4" customWidth="1"/>
    <col min="3" max="5" width="9.140625" style="4" customWidth="1"/>
    <col min="6" max="6" width="35.8515625" style="4" customWidth="1"/>
    <col min="7" max="17" width="9.140625" style="4" hidden="1" customWidth="1"/>
    <col min="18" max="18" width="3.7109375" style="4" hidden="1" customWidth="1"/>
    <col min="19" max="19" width="53.00390625" style="4" customWidth="1"/>
    <col min="20" max="20" width="9.140625" style="4" hidden="1" customWidth="1"/>
    <col min="21" max="21" width="21.140625" style="4" customWidth="1"/>
    <col min="22" max="16384" width="9.140625" style="4" customWidth="1"/>
  </cols>
  <sheetData>
    <row r="1" spans="2:20" ht="15"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</row>
    <row r="2" spans="2:21" ht="15" customHeight="1">
      <c r="B2" s="449" t="s">
        <v>636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</row>
    <row r="3" spans="2:21" ht="16.5" customHeight="1">
      <c r="B3" s="450" t="s">
        <v>942</v>
      </c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</row>
    <row r="4" spans="2:20" ht="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</row>
    <row r="5" spans="2:21" ht="15.75" customHeight="1">
      <c r="B5" s="451" t="s">
        <v>808</v>
      </c>
      <c r="C5" s="451"/>
      <c r="D5" s="452" t="s">
        <v>943</v>
      </c>
      <c r="E5" s="452"/>
      <c r="F5" s="452"/>
      <c r="G5" s="452"/>
      <c r="H5" s="452"/>
      <c r="I5" s="452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453"/>
      <c r="U5" s="453"/>
    </row>
    <row r="6" spans="2:21" ht="15.75" customHeight="1">
      <c r="B6" s="454" t="s">
        <v>639</v>
      </c>
      <c r="C6" s="454"/>
      <c r="D6" s="454"/>
      <c r="E6" s="454"/>
      <c r="F6" s="454"/>
      <c r="G6" s="454"/>
      <c r="H6" s="454"/>
      <c r="I6" s="454"/>
      <c r="J6" s="454" t="s">
        <v>640</v>
      </c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186"/>
    </row>
    <row r="7" spans="2:21" ht="15.75" customHeight="1">
      <c r="B7" s="455" t="s">
        <v>641</v>
      </c>
      <c r="C7" s="455" t="s">
        <v>642</v>
      </c>
      <c r="D7" s="455"/>
      <c r="E7" s="455"/>
      <c r="F7" s="455"/>
      <c r="G7" s="455" t="s">
        <v>643</v>
      </c>
      <c r="H7" s="455"/>
      <c r="I7" s="455"/>
      <c r="J7" s="455"/>
      <c r="K7" s="455"/>
      <c r="L7" s="455"/>
      <c r="M7" s="455" t="s">
        <v>644</v>
      </c>
      <c r="N7" s="455"/>
      <c r="O7" s="455"/>
      <c r="P7" s="455"/>
      <c r="Q7" s="455"/>
      <c r="R7" s="455"/>
      <c r="S7" s="455"/>
      <c r="T7" s="455" t="s">
        <v>645</v>
      </c>
      <c r="U7" s="457" t="s">
        <v>944</v>
      </c>
    </row>
    <row r="8" spans="2:21" ht="15.75" customHeight="1">
      <c r="B8" s="455"/>
      <c r="C8" s="455"/>
      <c r="D8" s="455"/>
      <c r="E8" s="455"/>
      <c r="F8" s="455"/>
      <c r="G8" s="456" t="s">
        <v>646</v>
      </c>
      <c r="H8" s="456"/>
      <c r="I8" s="456"/>
      <c r="J8" s="456"/>
      <c r="K8" s="458" t="s">
        <v>945</v>
      </c>
      <c r="L8" s="456" t="s">
        <v>648</v>
      </c>
      <c r="M8" s="456" t="s">
        <v>649</v>
      </c>
      <c r="N8" s="456"/>
      <c r="O8" s="456"/>
      <c r="P8" s="456"/>
      <c r="Q8" s="456"/>
      <c r="R8" s="456" t="s">
        <v>650</v>
      </c>
      <c r="S8" s="456" t="s">
        <v>651</v>
      </c>
      <c r="T8" s="455"/>
      <c r="U8" s="457"/>
    </row>
    <row r="9" spans="2:21" ht="24.75" customHeight="1">
      <c r="B9" s="455"/>
      <c r="C9" s="455"/>
      <c r="D9" s="455"/>
      <c r="E9" s="455"/>
      <c r="F9" s="455"/>
      <c r="G9" s="187" t="s">
        <v>812</v>
      </c>
      <c r="H9" s="187" t="s">
        <v>813</v>
      </c>
      <c r="I9" s="456" t="s">
        <v>814</v>
      </c>
      <c r="J9" s="456"/>
      <c r="K9" s="458"/>
      <c r="L9" s="456"/>
      <c r="M9" s="187" t="s">
        <v>815</v>
      </c>
      <c r="N9" s="187" t="s">
        <v>816</v>
      </c>
      <c r="O9" s="456" t="s">
        <v>817</v>
      </c>
      <c r="P9" s="456"/>
      <c r="Q9" s="456"/>
      <c r="R9" s="456"/>
      <c r="S9" s="456"/>
      <c r="T9" s="456"/>
      <c r="U9" s="457"/>
    </row>
    <row r="10" spans="2:21" ht="15" customHeight="1">
      <c r="B10" s="188" t="s">
        <v>946</v>
      </c>
      <c r="C10" s="459" t="s">
        <v>652</v>
      </c>
      <c r="D10" s="459"/>
      <c r="E10" s="459"/>
      <c r="F10" s="459"/>
      <c r="G10" s="189">
        <v>148111000</v>
      </c>
      <c r="H10" s="189">
        <v>0</v>
      </c>
      <c r="I10" s="460">
        <v>0</v>
      </c>
      <c r="J10" s="460"/>
      <c r="K10" s="189">
        <v>0</v>
      </c>
      <c r="L10" s="189">
        <v>148111000</v>
      </c>
      <c r="M10" s="189">
        <v>22234.67</v>
      </c>
      <c r="N10" s="189">
        <v>267034.2</v>
      </c>
      <c r="O10" s="460">
        <v>289268.87</v>
      </c>
      <c r="P10" s="460"/>
      <c r="Q10" s="460"/>
      <c r="R10" s="189">
        <v>4992781.41</v>
      </c>
      <c r="S10" s="190">
        <v>5282050.28</v>
      </c>
      <c r="T10" s="191">
        <v>142828949.72</v>
      </c>
      <c r="U10" s="192"/>
    </row>
    <row r="11" spans="2:21" ht="15" customHeight="1">
      <c r="B11" s="193" t="s">
        <v>947</v>
      </c>
      <c r="C11" s="461" t="s">
        <v>653</v>
      </c>
      <c r="D11" s="461"/>
      <c r="E11" s="461"/>
      <c r="F11" s="461"/>
      <c r="G11" s="194">
        <v>134211000</v>
      </c>
      <c r="H11" s="194">
        <v>0</v>
      </c>
      <c r="I11" s="462">
        <v>0</v>
      </c>
      <c r="J11" s="462"/>
      <c r="K11" s="194">
        <v>0</v>
      </c>
      <c r="L11" s="194">
        <v>134211000</v>
      </c>
      <c r="M11" s="194">
        <v>16741.47</v>
      </c>
      <c r="N11" s="194">
        <v>1.57</v>
      </c>
      <c r="O11" s="462">
        <v>16743.04</v>
      </c>
      <c r="P11" s="462"/>
      <c r="Q11" s="462"/>
      <c r="R11" s="194">
        <v>4661631.89</v>
      </c>
      <c r="S11" s="194">
        <v>4678374.93</v>
      </c>
      <c r="T11" s="195">
        <v>129532625.07</v>
      </c>
      <c r="U11" s="196">
        <f>S11-S13-S31-S37-S41-S44</f>
        <v>0</v>
      </c>
    </row>
    <row r="12" spans="2:21" ht="15" customHeight="1">
      <c r="B12" s="197" t="s">
        <v>948</v>
      </c>
      <c r="C12" s="463" t="s">
        <v>654</v>
      </c>
      <c r="D12" s="463"/>
      <c r="E12" s="463"/>
      <c r="F12" s="463"/>
      <c r="G12" s="198">
        <v>0</v>
      </c>
      <c r="H12" s="198">
        <v>0</v>
      </c>
      <c r="I12" s="464">
        <v>0</v>
      </c>
      <c r="J12" s="464"/>
      <c r="K12" s="198">
        <v>0</v>
      </c>
      <c r="L12" s="198">
        <v>0</v>
      </c>
      <c r="M12" s="198">
        <v>16741.47</v>
      </c>
      <c r="N12" s="198">
        <v>1.57</v>
      </c>
      <c r="O12" s="464">
        <v>16743.04</v>
      </c>
      <c r="P12" s="464"/>
      <c r="Q12" s="464"/>
      <c r="R12" s="198">
        <v>4073383.27</v>
      </c>
      <c r="S12" s="198">
        <v>4090126.31</v>
      </c>
      <c r="T12" s="199">
        <v>-4090126.31</v>
      </c>
      <c r="U12" s="196"/>
    </row>
    <row r="13" spans="2:21" ht="15" customHeight="1">
      <c r="B13" s="193" t="s">
        <v>949</v>
      </c>
      <c r="C13" s="461" t="s">
        <v>655</v>
      </c>
      <c r="D13" s="461"/>
      <c r="E13" s="461"/>
      <c r="F13" s="461"/>
      <c r="G13" s="194">
        <v>0</v>
      </c>
      <c r="H13" s="194">
        <v>0</v>
      </c>
      <c r="I13" s="462">
        <v>0</v>
      </c>
      <c r="J13" s="462"/>
      <c r="K13" s="194">
        <v>0</v>
      </c>
      <c r="L13" s="194">
        <v>0</v>
      </c>
      <c r="M13" s="194">
        <v>-108.63</v>
      </c>
      <c r="N13" s="194">
        <v>1.94</v>
      </c>
      <c r="O13" s="462">
        <v>-106.69</v>
      </c>
      <c r="P13" s="462"/>
      <c r="Q13" s="462"/>
      <c r="R13" s="194">
        <v>3607966.09</v>
      </c>
      <c r="S13" s="194">
        <v>3607859.4</v>
      </c>
      <c r="T13" s="199">
        <v>-3607859.4</v>
      </c>
      <c r="U13" s="196">
        <f>S13-S14-S15-S16-S17-S18-S19-S20-S21-S22-S23-S24-S25-S26-S27-S28-S29-S30</f>
        <v>-2.4010660126805305E-10</v>
      </c>
    </row>
    <row r="14" spans="2:21" ht="15" customHeight="1">
      <c r="B14" s="197" t="s">
        <v>950</v>
      </c>
      <c r="C14" s="463" t="s">
        <v>656</v>
      </c>
      <c r="D14" s="463"/>
      <c r="E14" s="463"/>
      <c r="F14" s="463"/>
      <c r="G14" s="198">
        <v>0</v>
      </c>
      <c r="H14" s="198">
        <v>0</v>
      </c>
      <c r="I14" s="464">
        <v>0</v>
      </c>
      <c r="J14" s="464"/>
      <c r="K14" s="198">
        <v>0</v>
      </c>
      <c r="L14" s="198">
        <v>0</v>
      </c>
      <c r="M14" s="198">
        <v>0</v>
      </c>
      <c r="N14" s="198">
        <v>0</v>
      </c>
      <c r="O14" s="464">
        <v>0</v>
      </c>
      <c r="P14" s="464"/>
      <c r="Q14" s="464"/>
      <c r="R14" s="198">
        <v>291871.76</v>
      </c>
      <c r="S14" s="198">
        <v>291871.76</v>
      </c>
      <c r="T14" s="199">
        <v>-291871.76</v>
      </c>
      <c r="U14" s="196" t="e">
        <f>S14-'Memória de Cálculo'!#REF!-'Memória de Cálculo'!#REF!</f>
        <v>#REF!</v>
      </c>
    </row>
    <row r="15" spans="2:21" ht="15" customHeight="1">
      <c r="B15" s="197" t="s">
        <v>951</v>
      </c>
      <c r="C15" s="463" t="s">
        <v>657</v>
      </c>
      <c r="D15" s="463"/>
      <c r="E15" s="463"/>
      <c r="F15" s="463"/>
      <c r="G15" s="198">
        <v>0</v>
      </c>
      <c r="H15" s="198">
        <v>0</v>
      </c>
      <c r="I15" s="464">
        <v>0</v>
      </c>
      <c r="J15" s="464"/>
      <c r="K15" s="198">
        <v>0</v>
      </c>
      <c r="L15" s="198">
        <v>0</v>
      </c>
      <c r="M15" s="198">
        <v>0</v>
      </c>
      <c r="N15" s="198">
        <v>0</v>
      </c>
      <c r="O15" s="464">
        <v>0</v>
      </c>
      <c r="P15" s="464"/>
      <c r="Q15" s="464"/>
      <c r="R15" s="198">
        <v>51773.77</v>
      </c>
      <c r="S15" s="198">
        <v>51773.77</v>
      </c>
      <c r="T15" s="199">
        <v>-51773.77</v>
      </c>
      <c r="U15" s="196" t="e">
        <f>S15-'Memória de Cálculo'!#REF!-'Memória de Cálculo'!#REF!</f>
        <v>#REF!</v>
      </c>
    </row>
    <row r="16" spans="2:21" ht="15" customHeight="1">
      <c r="B16" s="197" t="s">
        <v>952</v>
      </c>
      <c r="C16" s="463" t="s">
        <v>658</v>
      </c>
      <c r="D16" s="463"/>
      <c r="E16" s="463"/>
      <c r="F16" s="463"/>
      <c r="G16" s="198">
        <v>0</v>
      </c>
      <c r="H16" s="198">
        <v>0</v>
      </c>
      <c r="I16" s="464">
        <v>0</v>
      </c>
      <c r="J16" s="464"/>
      <c r="K16" s="198">
        <v>0</v>
      </c>
      <c r="L16" s="198">
        <v>0</v>
      </c>
      <c r="M16" s="198">
        <v>0</v>
      </c>
      <c r="N16" s="198">
        <v>0</v>
      </c>
      <c r="O16" s="464">
        <v>0</v>
      </c>
      <c r="P16" s="464"/>
      <c r="Q16" s="464"/>
      <c r="R16" s="198">
        <v>86559.73</v>
      </c>
      <c r="S16" s="198">
        <v>86559.73</v>
      </c>
      <c r="T16" s="199">
        <v>-86559.73</v>
      </c>
      <c r="U16" s="196" t="e">
        <f>S16-'Memória de Cálculo'!#REF!-'Memória de Cálculo'!#REF!</f>
        <v>#REF!</v>
      </c>
    </row>
    <row r="17" spans="2:21" ht="15" customHeight="1">
      <c r="B17" s="197" t="s">
        <v>953</v>
      </c>
      <c r="C17" s="463" t="s">
        <v>659</v>
      </c>
      <c r="D17" s="463"/>
      <c r="E17" s="463"/>
      <c r="F17" s="463"/>
      <c r="G17" s="198">
        <v>0</v>
      </c>
      <c r="H17" s="198">
        <v>0</v>
      </c>
      <c r="I17" s="464">
        <v>0</v>
      </c>
      <c r="J17" s="464"/>
      <c r="K17" s="198">
        <v>0</v>
      </c>
      <c r="L17" s="198">
        <v>0</v>
      </c>
      <c r="M17" s="198">
        <v>0</v>
      </c>
      <c r="N17" s="198">
        <v>0</v>
      </c>
      <c r="O17" s="464">
        <v>0</v>
      </c>
      <c r="P17" s="464"/>
      <c r="Q17" s="464"/>
      <c r="R17" s="198">
        <v>1996</v>
      </c>
      <c r="S17" s="198">
        <v>1996</v>
      </c>
      <c r="T17" s="199">
        <v>-1996</v>
      </c>
      <c r="U17" s="196" t="e">
        <f>S17-'Memória de Cálculo'!#REF!</f>
        <v>#REF!</v>
      </c>
    </row>
    <row r="18" spans="2:21" ht="15" customHeight="1">
      <c r="B18" s="197" t="s">
        <v>954</v>
      </c>
      <c r="C18" s="463" t="s">
        <v>660</v>
      </c>
      <c r="D18" s="463"/>
      <c r="E18" s="463"/>
      <c r="F18" s="463"/>
      <c r="G18" s="198">
        <v>0</v>
      </c>
      <c r="H18" s="198">
        <v>0</v>
      </c>
      <c r="I18" s="464">
        <v>0</v>
      </c>
      <c r="J18" s="464"/>
      <c r="K18" s="198">
        <v>0</v>
      </c>
      <c r="L18" s="198">
        <v>0</v>
      </c>
      <c r="M18" s="198">
        <v>0</v>
      </c>
      <c r="N18" s="198">
        <v>0</v>
      </c>
      <c r="O18" s="464">
        <v>0</v>
      </c>
      <c r="P18" s="464"/>
      <c r="Q18" s="464"/>
      <c r="R18" s="198">
        <v>1245195.71</v>
      </c>
      <c r="S18" s="198">
        <v>1245195.71</v>
      </c>
      <c r="T18" s="199">
        <v>-1245195.71</v>
      </c>
      <c r="U18" s="196" t="e">
        <f>S18-'Memória de Cálculo'!#REF!-'Memória de Cálculo'!#REF!</f>
        <v>#REF!</v>
      </c>
    </row>
    <row r="19" spans="2:21" ht="15" customHeight="1">
      <c r="B19" s="197" t="s">
        <v>955</v>
      </c>
      <c r="C19" s="463" t="s">
        <v>661</v>
      </c>
      <c r="D19" s="463"/>
      <c r="E19" s="463"/>
      <c r="F19" s="463"/>
      <c r="G19" s="198">
        <v>0</v>
      </c>
      <c r="H19" s="198">
        <v>0</v>
      </c>
      <c r="I19" s="464">
        <v>0</v>
      </c>
      <c r="J19" s="464"/>
      <c r="K19" s="198">
        <v>0</v>
      </c>
      <c r="L19" s="198">
        <v>0</v>
      </c>
      <c r="M19" s="198">
        <v>0</v>
      </c>
      <c r="N19" s="198">
        <v>0</v>
      </c>
      <c r="O19" s="464">
        <v>0</v>
      </c>
      <c r="P19" s="464"/>
      <c r="Q19" s="464"/>
      <c r="R19" s="198">
        <v>602789.98</v>
      </c>
      <c r="S19" s="198">
        <v>602789.98</v>
      </c>
      <c r="T19" s="199">
        <v>-602789.98</v>
      </c>
      <c r="U19" s="196" t="e">
        <f>S19-'Memória de Cálculo'!#REF!-'Memória de Cálculo'!#REF!</f>
        <v>#REF!</v>
      </c>
    </row>
    <row r="20" spans="2:21" ht="15" customHeight="1">
      <c r="B20" s="197" t="s">
        <v>956</v>
      </c>
      <c r="C20" s="463" t="s">
        <v>662</v>
      </c>
      <c r="D20" s="463"/>
      <c r="E20" s="463"/>
      <c r="F20" s="463"/>
      <c r="G20" s="198">
        <v>0</v>
      </c>
      <c r="H20" s="198">
        <v>0</v>
      </c>
      <c r="I20" s="464">
        <v>0</v>
      </c>
      <c r="J20" s="464"/>
      <c r="K20" s="198">
        <v>0</v>
      </c>
      <c r="L20" s="198">
        <v>0</v>
      </c>
      <c r="M20" s="198">
        <v>0</v>
      </c>
      <c r="N20" s="198">
        <v>0</v>
      </c>
      <c r="O20" s="464">
        <v>0</v>
      </c>
      <c r="P20" s="464"/>
      <c r="Q20" s="464"/>
      <c r="R20" s="198">
        <v>752636.23</v>
      </c>
      <c r="S20" s="198">
        <v>752636.23</v>
      </c>
      <c r="T20" s="199">
        <v>-752636.23</v>
      </c>
      <c r="U20" s="196" t="e">
        <f>S20-'Memória de Cálculo'!#REF!</f>
        <v>#REF!</v>
      </c>
    </row>
    <row r="21" spans="2:21" ht="15" customHeight="1">
      <c r="B21" s="197" t="s">
        <v>957</v>
      </c>
      <c r="C21" s="463" t="s">
        <v>663</v>
      </c>
      <c r="D21" s="463"/>
      <c r="E21" s="463"/>
      <c r="F21" s="463"/>
      <c r="G21" s="198">
        <v>0</v>
      </c>
      <c r="H21" s="198">
        <v>0</v>
      </c>
      <c r="I21" s="464">
        <v>0</v>
      </c>
      <c r="J21" s="464"/>
      <c r="K21" s="198">
        <v>0</v>
      </c>
      <c r="L21" s="198">
        <v>0</v>
      </c>
      <c r="M21" s="198">
        <v>0</v>
      </c>
      <c r="N21" s="198">
        <v>0</v>
      </c>
      <c r="O21" s="464">
        <v>0</v>
      </c>
      <c r="P21" s="464"/>
      <c r="Q21" s="464"/>
      <c r="R21" s="198">
        <v>294124.31</v>
      </c>
      <c r="S21" s="198">
        <v>294124.31</v>
      </c>
      <c r="T21" s="199">
        <v>-294124.31</v>
      </c>
      <c r="U21" s="196" t="e">
        <f>S21-'Memória de Cálculo'!#REF!-'Memória de Cálculo'!#REF!</f>
        <v>#REF!</v>
      </c>
    </row>
    <row r="22" spans="2:21" ht="15" customHeight="1">
      <c r="B22" s="197" t="s">
        <v>958</v>
      </c>
      <c r="C22" s="463" t="s">
        <v>664</v>
      </c>
      <c r="D22" s="463"/>
      <c r="E22" s="463"/>
      <c r="F22" s="463"/>
      <c r="G22" s="198">
        <v>0</v>
      </c>
      <c r="H22" s="198">
        <v>0</v>
      </c>
      <c r="I22" s="464">
        <v>0</v>
      </c>
      <c r="J22" s="464"/>
      <c r="K22" s="198">
        <v>0</v>
      </c>
      <c r="L22" s="198">
        <v>0</v>
      </c>
      <c r="M22" s="198">
        <v>-363.63</v>
      </c>
      <c r="N22" s="198">
        <v>0</v>
      </c>
      <c r="O22" s="464">
        <v>-363.63</v>
      </c>
      <c r="P22" s="464"/>
      <c r="Q22" s="464"/>
      <c r="R22" s="198">
        <v>28490.18</v>
      </c>
      <c r="S22" s="198">
        <v>28126.55</v>
      </c>
      <c r="T22" s="199">
        <v>-28126.55</v>
      </c>
      <c r="U22" s="196" t="e">
        <f>S22-'Memória de Cálculo'!#REF!-'Memória de Cálculo'!#REF!</f>
        <v>#REF!</v>
      </c>
    </row>
    <row r="23" spans="2:21" ht="15" customHeight="1">
      <c r="B23" s="197" t="s">
        <v>959</v>
      </c>
      <c r="C23" s="463" t="s">
        <v>665</v>
      </c>
      <c r="D23" s="463"/>
      <c r="E23" s="463"/>
      <c r="F23" s="463"/>
      <c r="G23" s="198">
        <v>0</v>
      </c>
      <c r="H23" s="198">
        <v>0</v>
      </c>
      <c r="I23" s="464">
        <v>0</v>
      </c>
      <c r="J23" s="464"/>
      <c r="K23" s="198">
        <v>0</v>
      </c>
      <c r="L23" s="198">
        <v>0</v>
      </c>
      <c r="M23" s="198">
        <v>0</v>
      </c>
      <c r="N23" s="198">
        <v>0</v>
      </c>
      <c r="O23" s="464">
        <v>0</v>
      </c>
      <c r="P23" s="464"/>
      <c r="Q23" s="464"/>
      <c r="R23" s="198">
        <v>2886.27</v>
      </c>
      <c r="S23" s="198">
        <v>2886.27</v>
      </c>
      <c r="T23" s="199">
        <v>-2886.27</v>
      </c>
      <c r="U23" s="196" t="e">
        <f>S23-'Memória de Cálculo'!#REF!</f>
        <v>#REF!</v>
      </c>
    </row>
    <row r="24" spans="2:21" ht="15" customHeight="1">
      <c r="B24" s="197" t="s">
        <v>960</v>
      </c>
      <c r="C24" s="463" t="s">
        <v>961</v>
      </c>
      <c r="D24" s="463"/>
      <c r="E24" s="463"/>
      <c r="F24" s="463"/>
      <c r="G24" s="198">
        <v>0</v>
      </c>
      <c r="H24" s="198">
        <v>0</v>
      </c>
      <c r="I24" s="464">
        <v>0</v>
      </c>
      <c r="J24" s="464"/>
      <c r="K24" s="198">
        <v>0</v>
      </c>
      <c r="L24" s="198">
        <v>0</v>
      </c>
      <c r="M24" s="198">
        <v>0</v>
      </c>
      <c r="N24" s="198">
        <v>0</v>
      </c>
      <c r="O24" s="464">
        <v>0</v>
      </c>
      <c r="P24" s="464"/>
      <c r="Q24" s="464"/>
      <c r="R24" s="198">
        <v>4760.09</v>
      </c>
      <c r="S24" s="198">
        <v>4760.09</v>
      </c>
      <c r="T24" s="199">
        <v>-4760.09</v>
      </c>
      <c r="U24" s="196" t="e">
        <f>S24-'Memória de Cálculo'!#REF!</f>
        <v>#REF!</v>
      </c>
    </row>
    <row r="25" spans="2:21" ht="15" customHeight="1">
      <c r="B25" s="197" t="s">
        <v>962</v>
      </c>
      <c r="C25" s="463" t="s">
        <v>666</v>
      </c>
      <c r="D25" s="463"/>
      <c r="E25" s="463"/>
      <c r="F25" s="463"/>
      <c r="G25" s="198">
        <v>0</v>
      </c>
      <c r="H25" s="198">
        <v>0</v>
      </c>
      <c r="I25" s="464">
        <v>0</v>
      </c>
      <c r="J25" s="464"/>
      <c r="K25" s="198">
        <v>0</v>
      </c>
      <c r="L25" s="198">
        <v>0</v>
      </c>
      <c r="M25" s="198">
        <v>255</v>
      </c>
      <c r="N25" s="198">
        <v>1.94</v>
      </c>
      <c r="O25" s="464">
        <v>256.94</v>
      </c>
      <c r="P25" s="464"/>
      <c r="Q25" s="464"/>
      <c r="R25" s="198">
        <v>38210.57</v>
      </c>
      <c r="S25" s="198">
        <v>38467.51</v>
      </c>
      <c r="T25" s="199">
        <v>-38467.51</v>
      </c>
      <c r="U25" s="196" t="e">
        <f>S25-'Memória de Cálculo'!#REF!</f>
        <v>#REF!</v>
      </c>
    </row>
    <row r="26" spans="2:21" ht="15" customHeight="1">
      <c r="B26" s="197" t="s">
        <v>963</v>
      </c>
      <c r="C26" s="463" t="s">
        <v>667</v>
      </c>
      <c r="D26" s="463"/>
      <c r="E26" s="463"/>
      <c r="F26" s="463"/>
      <c r="G26" s="198">
        <v>0</v>
      </c>
      <c r="H26" s="198">
        <v>0</v>
      </c>
      <c r="I26" s="464">
        <v>0</v>
      </c>
      <c r="J26" s="464"/>
      <c r="K26" s="198">
        <v>0</v>
      </c>
      <c r="L26" s="198">
        <v>0</v>
      </c>
      <c r="M26" s="198">
        <v>0</v>
      </c>
      <c r="N26" s="198">
        <v>0</v>
      </c>
      <c r="O26" s="464">
        <v>0</v>
      </c>
      <c r="P26" s="464"/>
      <c r="Q26" s="464"/>
      <c r="R26" s="198">
        <v>7595.84</v>
      </c>
      <c r="S26" s="198">
        <v>7595.84</v>
      </c>
      <c r="T26" s="199">
        <v>-7595.84</v>
      </c>
      <c r="U26" s="196" t="e">
        <f>S26-'Memória de Cálculo'!#REF!</f>
        <v>#REF!</v>
      </c>
    </row>
    <row r="27" spans="2:21" ht="15" customHeight="1">
      <c r="B27" s="197" t="s">
        <v>964</v>
      </c>
      <c r="C27" s="463" t="s">
        <v>668</v>
      </c>
      <c r="D27" s="463"/>
      <c r="E27" s="463"/>
      <c r="F27" s="463"/>
      <c r="G27" s="198">
        <v>0</v>
      </c>
      <c r="H27" s="198">
        <v>0</v>
      </c>
      <c r="I27" s="464">
        <v>0</v>
      </c>
      <c r="J27" s="464"/>
      <c r="K27" s="198">
        <v>0</v>
      </c>
      <c r="L27" s="198">
        <v>0</v>
      </c>
      <c r="M27" s="198">
        <v>0</v>
      </c>
      <c r="N27" s="198">
        <v>0</v>
      </c>
      <c r="O27" s="464">
        <v>0</v>
      </c>
      <c r="P27" s="464"/>
      <c r="Q27" s="464"/>
      <c r="R27" s="198">
        <v>137784.78</v>
      </c>
      <c r="S27" s="198">
        <v>137784.78</v>
      </c>
      <c r="T27" s="199">
        <v>-137784.78</v>
      </c>
      <c r="U27" s="196" t="e">
        <f>S27-'Memória de Cálculo'!#REF!-'Memória de Cálculo'!#REF!</f>
        <v>#REF!</v>
      </c>
    </row>
    <row r="28" spans="2:21" ht="15" customHeight="1">
      <c r="B28" s="197" t="s">
        <v>965</v>
      </c>
      <c r="C28" s="463" t="s">
        <v>669</v>
      </c>
      <c r="D28" s="463"/>
      <c r="E28" s="463"/>
      <c r="F28" s="463"/>
      <c r="G28" s="198">
        <v>0</v>
      </c>
      <c r="H28" s="198">
        <v>0</v>
      </c>
      <c r="I28" s="464">
        <v>0</v>
      </c>
      <c r="J28" s="464"/>
      <c r="K28" s="198">
        <v>0</v>
      </c>
      <c r="L28" s="198">
        <v>0</v>
      </c>
      <c r="M28" s="198">
        <v>0</v>
      </c>
      <c r="N28" s="198">
        <v>0</v>
      </c>
      <c r="O28" s="464">
        <v>0</v>
      </c>
      <c r="P28" s="464"/>
      <c r="Q28" s="464"/>
      <c r="R28" s="198">
        <v>67.79</v>
      </c>
      <c r="S28" s="198">
        <v>67.79</v>
      </c>
      <c r="T28" s="199">
        <v>-67.79</v>
      </c>
      <c r="U28" s="196" t="e">
        <f>S28-'Memória de Cálculo'!#REF!</f>
        <v>#REF!</v>
      </c>
    </row>
    <row r="29" spans="2:21" ht="15" customHeight="1">
      <c r="B29" s="197" t="s">
        <v>966</v>
      </c>
      <c r="C29" s="463" t="s">
        <v>670</v>
      </c>
      <c r="D29" s="463"/>
      <c r="E29" s="463"/>
      <c r="F29" s="463"/>
      <c r="G29" s="198">
        <v>0</v>
      </c>
      <c r="H29" s="198">
        <v>0</v>
      </c>
      <c r="I29" s="464">
        <v>0</v>
      </c>
      <c r="J29" s="464"/>
      <c r="K29" s="198">
        <v>0</v>
      </c>
      <c r="L29" s="198">
        <v>0</v>
      </c>
      <c r="M29" s="198">
        <v>0</v>
      </c>
      <c r="N29" s="198">
        <v>0</v>
      </c>
      <c r="O29" s="464">
        <v>0</v>
      </c>
      <c r="P29" s="464"/>
      <c r="Q29" s="464"/>
      <c r="R29" s="198">
        <v>3601.36</v>
      </c>
      <c r="S29" s="198">
        <v>3601.36</v>
      </c>
      <c r="T29" s="199">
        <v>-3601.36</v>
      </c>
      <c r="U29" s="196" t="e">
        <f>S29-'Memória de Cálculo'!#REF!-'Memória de Cálculo'!#REF!</f>
        <v>#REF!</v>
      </c>
    </row>
    <row r="30" spans="2:21" ht="15" customHeight="1">
      <c r="B30" s="197" t="s">
        <v>967</v>
      </c>
      <c r="C30" s="463" t="s">
        <v>671</v>
      </c>
      <c r="D30" s="463"/>
      <c r="E30" s="463"/>
      <c r="F30" s="463"/>
      <c r="G30" s="198">
        <v>0</v>
      </c>
      <c r="H30" s="198">
        <v>0</v>
      </c>
      <c r="I30" s="464">
        <v>0</v>
      </c>
      <c r="J30" s="464"/>
      <c r="K30" s="198">
        <v>0</v>
      </c>
      <c r="L30" s="198">
        <v>0</v>
      </c>
      <c r="M30" s="198">
        <v>0</v>
      </c>
      <c r="N30" s="198">
        <v>0</v>
      </c>
      <c r="O30" s="464">
        <v>0</v>
      </c>
      <c r="P30" s="464"/>
      <c r="Q30" s="464"/>
      <c r="R30" s="198">
        <v>57621.72</v>
      </c>
      <c r="S30" s="198">
        <v>57621.72</v>
      </c>
      <c r="T30" s="199">
        <v>-57621.72</v>
      </c>
      <c r="U30" s="196" t="e">
        <f>S30-'Memória de Cálculo'!#REF!</f>
        <v>#REF!</v>
      </c>
    </row>
    <row r="31" spans="2:21" ht="15" customHeight="1">
      <c r="B31" s="193" t="s">
        <v>968</v>
      </c>
      <c r="C31" s="461" t="s">
        <v>672</v>
      </c>
      <c r="D31" s="461"/>
      <c r="E31" s="461"/>
      <c r="F31" s="461"/>
      <c r="G31" s="194">
        <v>0</v>
      </c>
      <c r="H31" s="194">
        <v>0</v>
      </c>
      <c r="I31" s="462">
        <v>0</v>
      </c>
      <c r="J31" s="462"/>
      <c r="K31" s="194">
        <v>0</v>
      </c>
      <c r="L31" s="194">
        <v>0</v>
      </c>
      <c r="M31" s="194">
        <v>2798.77</v>
      </c>
      <c r="N31" s="194">
        <v>-0.37</v>
      </c>
      <c r="O31" s="462">
        <v>2798.4</v>
      </c>
      <c r="P31" s="462"/>
      <c r="Q31" s="462"/>
      <c r="R31" s="194">
        <v>140886.28</v>
      </c>
      <c r="S31" s="194">
        <v>143684.68</v>
      </c>
      <c r="T31" s="199">
        <v>-143684.68</v>
      </c>
      <c r="U31" s="196">
        <f>S31-S32-S33-S34-S35-S36</f>
        <v>0</v>
      </c>
    </row>
    <row r="32" spans="2:21" ht="15" customHeight="1">
      <c r="B32" s="200" t="s">
        <v>969</v>
      </c>
      <c r="C32" s="465" t="s">
        <v>673</v>
      </c>
      <c r="D32" s="465"/>
      <c r="E32" s="465"/>
      <c r="F32" s="465"/>
      <c r="G32" s="201">
        <v>0</v>
      </c>
      <c r="H32" s="201">
        <v>0</v>
      </c>
      <c r="I32" s="466">
        <v>0</v>
      </c>
      <c r="J32" s="466"/>
      <c r="K32" s="201">
        <v>0</v>
      </c>
      <c r="L32" s="201">
        <v>0</v>
      </c>
      <c r="M32" s="201">
        <v>0</v>
      </c>
      <c r="N32" s="201">
        <v>0</v>
      </c>
      <c r="O32" s="466">
        <v>0</v>
      </c>
      <c r="P32" s="466"/>
      <c r="Q32" s="466"/>
      <c r="R32" s="201">
        <v>1386.66</v>
      </c>
      <c r="S32" s="201">
        <v>1386.66</v>
      </c>
      <c r="T32" s="202">
        <v>-1386.66</v>
      </c>
      <c r="U32" s="203" t="e">
        <f>S32-'Memória de Cálculo'!#REF!</f>
        <v>#REF!</v>
      </c>
    </row>
    <row r="33" spans="2:21" ht="15" customHeight="1">
      <c r="B33" s="200" t="s">
        <v>970</v>
      </c>
      <c r="C33" s="465" t="s">
        <v>674</v>
      </c>
      <c r="D33" s="465"/>
      <c r="E33" s="465"/>
      <c r="F33" s="465"/>
      <c r="G33" s="201">
        <v>0</v>
      </c>
      <c r="H33" s="201">
        <v>0</v>
      </c>
      <c r="I33" s="466">
        <v>0</v>
      </c>
      <c r="J33" s="466"/>
      <c r="K33" s="201">
        <v>0</v>
      </c>
      <c r="L33" s="201">
        <v>0</v>
      </c>
      <c r="M33" s="201">
        <v>2798.82</v>
      </c>
      <c r="N33" s="201">
        <v>-0.37</v>
      </c>
      <c r="O33" s="466">
        <v>2798.45</v>
      </c>
      <c r="P33" s="466"/>
      <c r="Q33" s="466"/>
      <c r="R33" s="201">
        <v>89441.4</v>
      </c>
      <c r="S33" s="201">
        <v>92239.85</v>
      </c>
      <c r="T33" s="202">
        <v>-92239.85</v>
      </c>
      <c r="U33" s="203" t="e">
        <f>S33-'Memória de Cálculo'!#REF!+'Memória de Cálculo'!#REF!</f>
        <v>#REF!</v>
      </c>
    </row>
    <row r="34" spans="2:21" ht="15" customHeight="1">
      <c r="B34" s="200" t="s">
        <v>971</v>
      </c>
      <c r="C34" s="465" t="s">
        <v>972</v>
      </c>
      <c r="D34" s="465"/>
      <c r="E34" s="465"/>
      <c r="F34" s="465"/>
      <c r="G34" s="201">
        <v>0</v>
      </c>
      <c r="H34" s="201">
        <v>0</v>
      </c>
      <c r="I34" s="466">
        <v>0</v>
      </c>
      <c r="J34" s="466"/>
      <c r="K34" s="201">
        <v>0</v>
      </c>
      <c r="L34" s="201">
        <v>0</v>
      </c>
      <c r="M34" s="201">
        <v>0</v>
      </c>
      <c r="N34" s="201">
        <v>0</v>
      </c>
      <c r="O34" s="466">
        <v>0</v>
      </c>
      <c r="P34" s="466"/>
      <c r="Q34" s="466"/>
      <c r="R34" s="201">
        <v>18.92</v>
      </c>
      <c r="S34" s="201">
        <v>18.92</v>
      </c>
      <c r="T34" s="202">
        <v>-18.92</v>
      </c>
      <c r="U34" s="203" t="e">
        <f>S34-'Memória de Cálculo'!#REF!</f>
        <v>#REF!</v>
      </c>
    </row>
    <row r="35" spans="2:21" ht="15" customHeight="1">
      <c r="B35" s="200" t="s">
        <v>973</v>
      </c>
      <c r="C35" s="465" t="s">
        <v>675</v>
      </c>
      <c r="D35" s="465"/>
      <c r="E35" s="465"/>
      <c r="F35" s="465"/>
      <c r="G35" s="201">
        <v>0</v>
      </c>
      <c r="H35" s="201">
        <v>0</v>
      </c>
      <c r="I35" s="466">
        <v>0</v>
      </c>
      <c r="J35" s="466"/>
      <c r="K35" s="201">
        <v>0</v>
      </c>
      <c r="L35" s="201">
        <v>0</v>
      </c>
      <c r="M35" s="201">
        <v>-0.05</v>
      </c>
      <c r="N35" s="201">
        <v>0</v>
      </c>
      <c r="O35" s="466">
        <v>-0.05</v>
      </c>
      <c r="P35" s="466"/>
      <c r="Q35" s="466"/>
      <c r="R35" s="201">
        <v>6141.05</v>
      </c>
      <c r="S35" s="201">
        <v>6141</v>
      </c>
      <c r="T35" s="202">
        <v>-6141</v>
      </c>
      <c r="U35" s="203" t="e">
        <f>S35-'Memória de Cálculo'!#REF!-'Memória de Cálculo'!#REF!+'Memória de Cálculo'!#REF!+'Memória de Cálculo'!#REF!+'Memória de Cálculo'!#REF!+'Memória de Cálculo'!#REF!+'Memória de Cálculo'!#REF!</f>
        <v>#REF!</v>
      </c>
    </row>
    <row r="36" spans="2:21" ht="15" customHeight="1">
      <c r="B36" s="200" t="s">
        <v>974</v>
      </c>
      <c r="C36" s="465" t="s">
        <v>676</v>
      </c>
      <c r="D36" s="465"/>
      <c r="E36" s="465"/>
      <c r="F36" s="465"/>
      <c r="G36" s="201">
        <v>0</v>
      </c>
      <c r="H36" s="201">
        <v>0</v>
      </c>
      <c r="I36" s="466">
        <v>0</v>
      </c>
      <c r="J36" s="466"/>
      <c r="K36" s="201">
        <v>0</v>
      </c>
      <c r="L36" s="201">
        <v>0</v>
      </c>
      <c r="M36" s="201">
        <v>0</v>
      </c>
      <c r="N36" s="201">
        <v>0</v>
      </c>
      <c r="O36" s="466">
        <v>0</v>
      </c>
      <c r="P36" s="466"/>
      <c r="Q36" s="466"/>
      <c r="R36" s="201">
        <v>43898.25</v>
      </c>
      <c r="S36" s="201">
        <v>43898.25</v>
      </c>
      <c r="T36" s="202">
        <v>-43898.25</v>
      </c>
      <c r="U36" s="203" t="e">
        <f>S36-'Memória de Cálculo'!#REF!</f>
        <v>#REF!</v>
      </c>
    </row>
    <row r="37" spans="2:21" ht="15" customHeight="1">
      <c r="B37" s="193" t="s">
        <v>975</v>
      </c>
      <c r="C37" s="461" t="s">
        <v>677</v>
      </c>
      <c r="D37" s="461"/>
      <c r="E37" s="461"/>
      <c r="F37" s="461"/>
      <c r="G37" s="194">
        <v>0</v>
      </c>
      <c r="H37" s="194">
        <v>0</v>
      </c>
      <c r="I37" s="462">
        <v>0</v>
      </c>
      <c r="J37" s="462"/>
      <c r="K37" s="194">
        <v>0</v>
      </c>
      <c r="L37" s="194">
        <v>0</v>
      </c>
      <c r="M37" s="194">
        <v>0</v>
      </c>
      <c r="N37" s="194">
        <v>0</v>
      </c>
      <c r="O37" s="462">
        <v>0</v>
      </c>
      <c r="P37" s="462"/>
      <c r="Q37" s="462"/>
      <c r="R37" s="194">
        <v>324530.9</v>
      </c>
      <c r="S37" s="194">
        <v>324530.9</v>
      </c>
      <c r="T37" s="199">
        <v>-324530.9</v>
      </c>
      <c r="U37" s="196">
        <f>S37-S38-S39</f>
        <v>0</v>
      </c>
    </row>
    <row r="38" spans="2:21" ht="15" customHeight="1">
      <c r="B38" s="200" t="s">
        <v>976</v>
      </c>
      <c r="C38" s="465" t="s">
        <v>678</v>
      </c>
      <c r="D38" s="465"/>
      <c r="E38" s="465"/>
      <c r="F38" s="465"/>
      <c r="G38" s="201">
        <v>0</v>
      </c>
      <c r="H38" s="201">
        <v>0</v>
      </c>
      <c r="I38" s="466">
        <v>0</v>
      </c>
      <c r="J38" s="466"/>
      <c r="K38" s="201">
        <v>0</v>
      </c>
      <c r="L38" s="201">
        <v>0</v>
      </c>
      <c r="M38" s="201">
        <v>0</v>
      </c>
      <c r="N38" s="201">
        <v>0</v>
      </c>
      <c r="O38" s="466">
        <v>0</v>
      </c>
      <c r="P38" s="466"/>
      <c r="Q38" s="466"/>
      <c r="R38" s="201">
        <v>153800</v>
      </c>
      <c r="S38" s="201">
        <v>153800</v>
      </c>
      <c r="T38" s="202">
        <v>-153800</v>
      </c>
      <c r="U38" s="203" t="e">
        <f>S38-'Memória de Cálculo'!#REF!-'Memória de Cálculo'!#REF!</f>
        <v>#REF!</v>
      </c>
    </row>
    <row r="39" spans="2:21" ht="15" customHeight="1">
      <c r="B39" s="200" t="s">
        <v>977</v>
      </c>
      <c r="C39" s="465" t="s">
        <v>679</v>
      </c>
      <c r="D39" s="465"/>
      <c r="E39" s="465"/>
      <c r="F39" s="465"/>
      <c r="G39" s="201">
        <v>0</v>
      </c>
      <c r="H39" s="201">
        <v>0</v>
      </c>
      <c r="I39" s="466">
        <v>0</v>
      </c>
      <c r="J39" s="466"/>
      <c r="K39" s="201">
        <v>0</v>
      </c>
      <c r="L39" s="201">
        <v>0</v>
      </c>
      <c r="M39" s="201">
        <v>0</v>
      </c>
      <c r="N39" s="201">
        <v>0</v>
      </c>
      <c r="O39" s="466">
        <v>0</v>
      </c>
      <c r="P39" s="466"/>
      <c r="Q39" s="466"/>
      <c r="R39" s="201">
        <v>170730.9</v>
      </c>
      <c r="S39" s="201">
        <v>170730.9</v>
      </c>
      <c r="T39" s="202">
        <v>-170730.9</v>
      </c>
      <c r="U39" s="203" t="e">
        <f>S39-'Memória de Cálculo'!#REF!-'Memória de Cálculo'!#REF!</f>
        <v>#REF!</v>
      </c>
    </row>
    <row r="40" spans="2:21" ht="15" customHeight="1">
      <c r="B40" s="197" t="s">
        <v>684</v>
      </c>
      <c r="C40" s="463" t="s">
        <v>680</v>
      </c>
      <c r="D40" s="463"/>
      <c r="E40" s="463"/>
      <c r="F40" s="463"/>
      <c r="G40" s="198">
        <v>0</v>
      </c>
      <c r="H40" s="198">
        <v>0</v>
      </c>
      <c r="I40" s="464">
        <v>0</v>
      </c>
      <c r="J40" s="464"/>
      <c r="K40" s="198">
        <v>0</v>
      </c>
      <c r="L40" s="198">
        <v>0</v>
      </c>
      <c r="M40" s="198">
        <v>14051.33</v>
      </c>
      <c r="N40" s="198">
        <v>0</v>
      </c>
      <c r="O40" s="464">
        <v>14051.33</v>
      </c>
      <c r="P40" s="464"/>
      <c r="Q40" s="464"/>
      <c r="R40" s="198">
        <v>0</v>
      </c>
      <c r="S40" s="198">
        <v>14051.33</v>
      </c>
      <c r="T40" s="199">
        <v>-14051.33</v>
      </c>
      <c r="U40" s="196"/>
    </row>
    <row r="41" spans="2:21" ht="15" customHeight="1">
      <c r="B41" s="193" t="s">
        <v>686</v>
      </c>
      <c r="C41" s="461" t="s">
        <v>681</v>
      </c>
      <c r="D41" s="461"/>
      <c r="E41" s="461"/>
      <c r="F41" s="461"/>
      <c r="G41" s="194">
        <v>0</v>
      </c>
      <c r="H41" s="194">
        <v>0</v>
      </c>
      <c r="I41" s="462">
        <v>0</v>
      </c>
      <c r="J41" s="462"/>
      <c r="K41" s="194">
        <v>0</v>
      </c>
      <c r="L41" s="194">
        <v>0</v>
      </c>
      <c r="M41" s="194">
        <v>14051.33</v>
      </c>
      <c r="N41" s="194">
        <v>0</v>
      </c>
      <c r="O41" s="462">
        <v>14051.33</v>
      </c>
      <c r="P41" s="462"/>
      <c r="Q41" s="462"/>
      <c r="R41" s="194">
        <v>0</v>
      </c>
      <c r="S41" s="194">
        <v>14051.33</v>
      </c>
      <c r="T41" s="199">
        <v>-14051.33</v>
      </c>
      <c r="U41" s="196" t="e">
        <f>S41-'Memória de Cálculo'!#REF!</f>
        <v>#REF!</v>
      </c>
    </row>
    <row r="42" spans="2:21" ht="15" customHeight="1">
      <c r="B42" s="204" t="s">
        <v>687</v>
      </c>
      <c r="C42" s="467" t="s">
        <v>682</v>
      </c>
      <c r="D42" s="467"/>
      <c r="E42" s="467"/>
      <c r="F42" s="467"/>
      <c r="G42" s="205">
        <v>0</v>
      </c>
      <c r="H42" s="205">
        <v>0</v>
      </c>
      <c r="I42" s="468">
        <v>0</v>
      </c>
      <c r="J42" s="468"/>
      <c r="K42" s="205">
        <v>0</v>
      </c>
      <c r="L42" s="205">
        <v>0</v>
      </c>
      <c r="M42" s="205">
        <v>0</v>
      </c>
      <c r="N42" s="205">
        <v>0</v>
      </c>
      <c r="O42" s="468">
        <v>0</v>
      </c>
      <c r="P42" s="468"/>
      <c r="Q42" s="468"/>
      <c r="R42" s="205">
        <v>588248.62</v>
      </c>
      <c r="S42" s="205">
        <v>588248.62</v>
      </c>
      <c r="T42" s="206">
        <v>-588248.62</v>
      </c>
      <c r="U42" s="207"/>
    </row>
    <row r="43" spans="2:21" ht="15" customHeight="1">
      <c r="B43" s="204" t="s">
        <v>689</v>
      </c>
      <c r="C43" s="467" t="s">
        <v>672</v>
      </c>
      <c r="D43" s="467"/>
      <c r="E43" s="467"/>
      <c r="F43" s="467"/>
      <c r="G43" s="205">
        <v>0</v>
      </c>
      <c r="H43" s="205">
        <v>0</v>
      </c>
      <c r="I43" s="468">
        <v>0</v>
      </c>
      <c r="J43" s="468"/>
      <c r="K43" s="205">
        <v>0</v>
      </c>
      <c r="L43" s="205">
        <v>0</v>
      </c>
      <c r="M43" s="205">
        <v>0</v>
      </c>
      <c r="N43" s="205">
        <v>0</v>
      </c>
      <c r="O43" s="468">
        <v>0</v>
      </c>
      <c r="P43" s="468"/>
      <c r="Q43" s="468"/>
      <c r="R43" s="205">
        <v>588248.62</v>
      </c>
      <c r="S43" s="205">
        <v>588248.62</v>
      </c>
      <c r="T43" s="206">
        <v>-588248.62</v>
      </c>
      <c r="U43" s="207"/>
    </row>
    <row r="44" spans="2:21" ht="15.75" customHeight="1">
      <c r="B44" s="208" t="s">
        <v>691</v>
      </c>
      <c r="C44" s="469" t="s">
        <v>683</v>
      </c>
      <c r="D44" s="469"/>
      <c r="E44" s="469"/>
      <c r="F44" s="469"/>
      <c r="G44" s="209">
        <v>0</v>
      </c>
      <c r="H44" s="209">
        <v>0</v>
      </c>
      <c r="I44" s="470">
        <v>0</v>
      </c>
      <c r="J44" s="470"/>
      <c r="K44" s="209">
        <v>0</v>
      </c>
      <c r="L44" s="209">
        <v>0</v>
      </c>
      <c r="M44" s="209">
        <v>0</v>
      </c>
      <c r="N44" s="209">
        <v>0</v>
      </c>
      <c r="O44" s="470">
        <v>0</v>
      </c>
      <c r="P44" s="470"/>
      <c r="Q44" s="470"/>
      <c r="R44" s="209">
        <v>588248.62</v>
      </c>
      <c r="S44" s="209">
        <v>588248.62</v>
      </c>
      <c r="T44" s="210">
        <v>-588248.62</v>
      </c>
      <c r="U44" s="211" t="e">
        <f>S44-'Memória de Cálculo'!#REF!-'Memória de Cálculo'!#REF!</f>
        <v>#REF!</v>
      </c>
    </row>
    <row r="45" spans="2:21" ht="15" customHeight="1" hidden="1">
      <c r="B45" s="188" t="s">
        <v>978</v>
      </c>
      <c r="C45" s="459" t="s">
        <v>685</v>
      </c>
      <c r="D45" s="459"/>
      <c r="E45" s="459"/>
      <c r="F45" s="459"/>
      <c r="G45" s="189">
        <v>13900000</v>
      </c>
      <c r="H45" s="189">
        <v>0</v>
      </c>
      <c r="I45" s="460">
        <v>0</v>
      </c>
      <c r="J45" s="460"/>
      <c r="K45" s="189">
        <v>0</v>
      </c>
      <c r="L45" s="189">
        <v>13900000</v>
      </c>
      <c r="M45" s="189">
        <v>5493.2</v>
      </c>
      <c r="N45" s="189">
        <v>267032.63</v>
      </c>
      <c r="O45" s="460">
        <v>272525.83</v>
      </c>
      <c r="P45" s="460"/>
      <c r="Q45" s="460"/>
      <c r="R45" s="189">
        <v>331149.52</v>
      </c>
      <c r="S45" s="189">
        <v>603675.35</v>
      </c>
      <c r="T45" s="191">
        <v>13296324.65</v>
      </c>
      <c r="U45" s="212"/>
    </row>
    <row r="46" spans="2:21" ht="15" customHeight="1" hidden="1">
      <c r="B46" s="204" t="s">
        <v>979</v>
      </c>
      <c r="C46" s="467" t="s">
        <v>654</v>
      </c>
      <c r="D46" s="467"/>
      <c r="E46" s="467"/>
      <c r="F46" s="467"/>
      <c r="G46" s="205">
        <v>0</v>
      </c>
      <c r="H46" s="205">
        <v>0</v>
      </c>
      <c r="I46" s="468">
        <v>0</v>
      </c>
      <c r="J46" s="468"/>
      <c r="K46" s="205">
        <v>0</v>
      </c>
      <c r="L46" s="205">
        <v>0</v>
      </c>
      <c r="M46" s="205">
        <v>5493.2</v>
      </c>
      <c r="N46" s="205">
        <v>267032.63</v>
      </c>
      <c r="O46" s="468">
        <v>272525.83</v>
      </c>
      <c r="P46" s="468"/>
      <c r="Q46" s="468"/>
      <c r="R46" s="205">
        <v>330975.52</v>
      </c>
      <c r="S46" s="205">
        <v>603501.35</v>
      </c>
      <c r="T46" s="206">
        <v>-603501.35</v>
      </c>
      <c r="U46" s="213"/>
    </row>
    <row r="47" spans="2:21" ht="15" customHeight="1" hidden="1">
      <c r="B47" s="204" t="s">
        <v>980</v>
      </c>
      <c r="C47" s="467" t="s">
        <v>692</v>
      </c>
      <c r="D47" s="467"/>
      <c r="E47" s="467"/>
      <c r="F47" s="467"/>
      <c r="G47" s="205">
        <v>0</v>
      </c>
      <c r="H47" s="205">
        <v>0</v>
      </c>
      <c r="I47" s="468">
        <v>0</v>
      </c>
      <c r="J47" s="468"/>
      <c r="K47" s="205">
        <v>0</v>
      </c>
      <c r="L47" s="205">
        <v>0</v>
      </c>
      <c r="M47" s="205">
        <v>-249.6</v>
      </c>
      <c r="N47" s="205">
        <v>11879.3</v>
      </c>
      <c r="O47" s="468">
        <v>11629.7</v>
      </c>
      <c r="P47" s="468"/>
      <c r="Q47" s="468"/>
      <c r="R47" s="205">
        <v>2622.85</v>
      </c>
      <c r="S47" s="205">
        <v>14252.55</v>
      </c>
      <c r="T47" s="206">
        <v>-14252.55</v>
      </c>
      <c r="U47" s="213"/>
    </row>
    <row r="48" spans="2:21" ht="15" customHeight="1" hidden="1">
      <c r="B48" s="204" t="s">
        <v>693</v>
      </c>
      <c r="C48" s="467" t="s">
        <v>694</v>
      </c>
      <c r="D48" s="467"/>
      <c r="E48" s="467"/>
      <c r="F48" s="467"/>
      <c r="G48" s="205">
        <v>0</v>
      </c>
      <c r="H48" s="205">
        <v>0</v>
      </c>
      <c r="I48" s="468">
        <v>0</v>
      </c>
      <c r="J48" s="468"/>
      <c r="K48" s="205">
        <v>0</v>
      </c>
      <c r="L48" s="205">
        <v>0</v>
      </c>
      <c r="M48" s="205">
        <v>0</v>
      </c>
      <c r="N48" s="205">
        <v>-1007.24</v>
      </c>
      <c r="O48" s="468">
        <v>-1007.24</v>
      </c>
      <c r="P48" s="468"/>
      <c r="Q48" s="468"/>
      <c r="R48" s="205">
        <v>1007.24</v>
      </c>
      <c r="S48" s="205">
        <v>0</v>
      </c>
      <c r="T48" s="206">
        <v>0</v>
      </c>
      <c r="U48" s="213"/>
    </row>
    <row r="49" spans="2:21" ht="15" customHeight="1" hidden="1">
      <c r="B49" s="204" t="s">
        <v>697</v>
      </c>
      <c r="C49" s="467" t="s">
        <v>698</v>
      </c>
      <c r="D49" s="467"/>
      <c r="E49" s="467"/>
      <c r="F49" s="467"/>
      <c r="G49" s="205">
        <v>0</v>
      </c>
      <c r="H49" s="205">
        <v>0</v>
      </c>
      <c r="I49" s="468">
        <v>0</v>
      </c>
      <c r="J49" s="468"/>
      <c r="K49" s="205">
        <v>0</v>
      </c>
      <c r="L49" s="205">
        <v>0</v>
      </c>
      <c r="M49" s="205">
        <v>0</v>
      </c>
      <c r="N49" s="205">
        <v>-1366.01</v>
      </c>
      <c r="O49" s="468">
        <v>-1366.01</v>
      </c>
      <c r="P49" s="468"/>
      <c r="Q49" s="468"/>
      <c r="R49" s="205">
        <v>1366.01</v>
      </c>
      <c r="S49" s="205">
        <v>0</v>
      </c>
      <c r="T49" s="206">
        <v>0</v>
      </c>
      <c r="U49" s="213"/>
    </row>
    <row r="50" spans="2:21" ht="15" customHeight="1" hidden="1">
      <c r="B50" s="204" t="s">
        <v>699</v>
      </c>
      <c r="C50" s="467" t="s">
        <v>700</v>
      </c>
      <c r="D50" s="467"/>
      <c r="E50" s="467"/>
      <c r="F50" s="467"/>
      <c r="G50" s="205">
        <v>0</v>
      </c>
      <c r="H50" s="205">
        <v>0</v>
      </c>
      <c r="I50" s="468">
        <v>0</v>
      </c>
      <c r="J50" s="468"/>
      <c r="K50" s="205">
        <v>0</v>
      </c>
      <c r="L50" s="205">
        <v>0</v>
      </c>
      <c r="M50" s="205">
        <v>-249.6</v>
      </c>
      <c r="N50" s="205">
        <v>283.6</v>
      </c>
      <c r="O50" s="468">
        <v>34</v>
      </c>
      <c r="P50" s="468"/>
      <c r="Q50" s="468"/>
      <c r="R50" s="205">
        <v>249.6</v>
      </c>
      <c r="S50" s="205">
        <v>283.6</v>
      </c>
      <c r="T50" s="206">
        <v>-283.6</v>
      </c>
      <c r="U50" s="213"/>
    </row>
    <row r="51" spans="2:21" ht="15" customHeight="1" hidden="1">
      <c r="B51" s="204" t="s">
        <v>711</v>
      </c>
      <c r="C51" s="467" t="s">
        <v>712</v>
      </c>
      <c r="D51" s="467"/>
      <c r="E51" s="467"/>
      <c r="F51" s="467"/>
      <c r="G51" s="205">
        <v>0</v>
      </c>
      <c r="H51" s="205">
        <v>0</v>
      </c>
      <c r="I51" s="468">
        <v>0</v>
      </c>
      <c r="J51" s="468"/>
      <c r="K51" s="205">
        <v>0</v>
      </c>
      <c r="L51" s="205">
        <v>0</v>
      </c>
      <c r="M51" s="205">
        <v>0</v>
      </c>
      <c r="N51" s="205">
        <v>13968.95</v>
      </c>
      <c r="O51" s="468">
        <v>13968.95</v>
      </c>
      <c r="P51" s="468"/>
      <c r="Q51" s="468"/>
      <c r="R51" s="205">
        <v>0</v>
      </c>
      <c r="S51" s="205">
        <v>13968.95</v>
      </c>
      <c r="T51" s="206">
        <v>-13968.95</v>
      </c>
      <c r="U51" s="213"/>
    </row>
    <row r="52" spans="2:21" ht="15" customHeight="1" hidden="1">
      <c r="B52" s="204" t="s">
        <v>713</v>
      </c>
      <c r="C52" s="467" t="s">
        <v>714</v>
      </c>
      <c r="D52" s="467"/>
      <c r="E52" s="467"/>
      <c r="F52" s="467"/>
      <c r="G52" s="205">
        <v>0</v>
      </c>
      <c r="H52" s="205">
        <v>0</v>
      </c>
      <c r="I52" s="468">
        <v>0</v>
      </c>
      <c r="J52" s="468"/>
      <c r="K52" s="205">
        <v>0</v>
      </c>
      <c r="L52" s="205">
        <v>0</v>
      </c>
      <c r="M52" s="205">
        <v>0</v>
      </c>
      <c r="N52" s="205">
        <v>-11661.22</v>
      </c>
      <c r="O52" s="468">
        <v>-11661.22</v>
      </c>
      <c r="P52" s="468"/>
      <c r="Q52" s="468"/>
      <c r="R52" s="205">
        <v>11661.22</v>
      </c>
      <c r="S52" s="205">
        <v>0</v>
      </c>
      <c r="T52" s="206">
        <v>0</v>
      </c>
      <c r="U52" s="213"/>
    </row>
    <row r="53" spans="2:21" ht="15" customHeight="1" hidden="1">
      <c r="B53" s="204" t="s">
        <v>719</v>
      </c>
      <c r="C53" s="467" t="s">
        <v>720</v>
      </c>
      <c r="D53" s="467"/>
      <c r="E53" s="467"/>
      <c r="F53" s="467"/>
      <c r="G53" s="205">
        <v>0</v>
      </c>
      <c r="H53" s="205">
        <v>0</v>
      </c>
      <c r="I53" s="468">
        <v>0</v>
      </c>
      <c r="J53" s="468"/>
      <c r="K53" s="205">
        <v>0</v>
      </c>
      <c r="L53" s="205">
        <v>0</v>
      </c>
      <c r="M53" s="205">
        <v>0</v>
      </c>
      <c r="N53" s="205">
        <v>-11661.22</v>
      </c>
      <c r="O53" s="468">
        <v>-11661.22</v>
      </c>
      <c r="P53" s="468"/>
      <c r="Q53" s="468"/>
      <c r="R53" s="205">
        <v>11661.22</v>
      </c>
      <c r="S53" s="205">
        <v>0</v>
      </c>
      <c r="T53" s="206">
        <v>0</v>
      </c>
      <c r="U53" s="213"/>
    </row>
    <row r="54" spans="2:21" ht="15" customHeight="1" hidden="1">
      <c r="B54" s="204" t="s">
        <v>723</v>
      </c>
      <c r="C54" s="467" t="s">
        <v>724</v>
      </c>
      <c r="D54" s="467"/>
      <c r="E54" s="467"/>
      <c r="F54" s="467"/>
      <c r="G54" s="205">
        <v>0</v>
      </c>
      <c r="H54" s="205">
        <v>0</v>
      </c>
      <c r="I54" s="468">
        <v>0</v>
      </c>
      <c r="J54" s="468"/>
      <c r="K54" s="205">
        <v>0</v>
      </c>
      <c r="L54" s="205">
        <v>0</v>
      </c>
      <c r="M54" s="205">
        <v>5400</v>
      </c>
      <c r="N54" s="205">
        <v>-11927.89</v>
      </c>
      <c r="O54" s="468">
        <v>-6527.89</v>
      </c>
      <c r="P54" s="468"/>
      <c r="Q54" s="468"/>
      <c r="R54" s="205">
        <v>6527.89</v>
      </c>
      <c r="S54" s="205">
        <v>0</v>
      </c>
      <c r="T54" s="206">
        <v>0</v>
      </c>
      <c r="U54" s="213"/>
    </row>
    <row r="55" spans="2:21" ht="15" customHeight="1" hidden="1">
      <c r="B55" s="204" t="s">
        <v>725</v>
      </c>
      <c r="C55" s="467" t="s">
        <v>726</v>
      </c>
      <c r="D55" s="467"/>
      <c r="E55" s="467"/>
      <c r="F55" s="467"/>
      <c r="G55" s="205">
        <v>0</v>
      </c>
      <c r="H55" s="205">
        <v>0</v>
      </c>
      <c r="I55" s="468">
        <v>0</v>
      </c>
      <c r="J55" s="468"/>
      <c r="K55" s="205">
        <v>0</v>
      </c>
      <c r="L55" s="205">
        <v>0</v>
      </c>
      <c r="M55" s="205">
        <v>5400</v>
      </c>
      <c r="N55" s="205">
        <v>29172.11</v>
      </c>
      <c r="O55" s="468">
        <v>34572.11</v>
      </c>
      <c r="P55" s="468"/>
      <c r="Q55" s="468"/>
      <c r="R55" s="205">
        <v>6527.89</v>
      </c>
      <c r="S55" s="205">
        <v>41100</v>
      </c>
      <c r="T55" s="206">
        <v>-41100</v>
      </c>
      <c r="U55" s="213"/>
    </row>
    <row r="56" spans="2:21" ht="15" customHeight="1" hidden="1">
      <c r="B56" s="204" t="s">
        <v>981</v>
      </c>
      <c r="C56" s="467" t="s">
        <v>982</v>
      </c>
      <c r="D56" s="467"/>
      <c r="E56" s="467"/>
      <c r="F56" s="467"/>
      <c r="G56" s="205">
        <v>0</v>
      </c>
      <c r="H56" s="205">
        <v>0</v>
      </c>
      <c r="I56" s="468">
        <v>0</v>
      </c>
      <c r="J56" s="468"/>
      <c r="K56" s="205">
        <v>0</v>
      </c>
      <c r="L56" s="205">
        <v>0</v>
      </c>
      <c r="M56" s="205">
        <v>0</v>
      </c>
      <c r="N56" s="205">
        <v>-41100</v>
      </c>
      <c r="O56" s="468">
        <v>-41100</v>
      </c>
      <c r="P56" s="468"/>
      <c r="Q56" s="468"/>
      <c r="R56" s="205">
        <v>0</v>
      </c>
      <c r="S56" s="205">
        <v>-41100</v>
      </c>
      <c r="T56" s="206">
        <v>41100</v>
      </c>
      <c r="U56" s="213"/>
    </row>
    <row r="57" spans="2:21" ht="15" customHeight="1" hidden="1">
      <c r="B57" s="204" t="s">
        <v>729</v>
      </c>
      <c r="C57" s="467" t="s">
        <v>730</v>
      </c>
      <c r="D57" s="467"/>
      <c r="E57" s="467"/>
      <c r="F57" s="467"/>
      <c r="G57" s="205">
        <v>0</v>
      </c>
      <c r="H57" s="205">
        <v>0</v>
      </c>
      <c r="I57" s="468">
        <v>0</v>
      </c>
      <c r="J57" s="468"/>
      <c r="K57" s="205">
        <v>0</v>
      </c>
      <c r="L57" s="205">
        <v>0</v>
      </c>
      <c r="M57" s="205">
        <v>0</v>
      </c>
      <c r="N57" s="205">
        <v>-85233.71</v>
      </c>
      <c r="O57" s="468">
        <v>-85233.71</v>
      </c>
      <c r="P57" s="468"/>
      <c r="Q57" s="468"/>
      <c r="R57" s="205">
        <v>240873.71</v>
      </c>
      <c r="S57" s="205">
        <v>155640</v>
      </c>
      <c r="T57" s="206">
        <v>-155640</v>
      </c>
      <c r="U57" s="213"/>
    </row>
    <row r="58" spans="2:21" ht="15" customHeight="1" hidden="1">
      <c r="B58" s="204" t="s">
        <v>731</v>
      </c>
      <c r="C58" s="467" t="s">
        <v>732</v>
      </c>
      <c r="D58" s="467"/>
      <c r="E58" s="467"/>
      <c r="F58" s="467"/>
      <c r="G58" s="205">
        <v>0</v>
      </c>
      <c r="H58" s="205">
        <v>0</v>
      </c>
      <c r="I58" s="468">
        <v>0</v>
      </c>
      <c r="J58" s="468"/>
      <c r="K58" s="205">
        <v>0</v>
      </c>
      <c r="L58" s="205">
        <v>0</v>
      </c>
      <c r="M58" s="205">
        <v>0</v>
      </c>
      <c r="N58" s="205">
        <v>-48254.35</v>
      </c>
      <c r="O58" s="468">
        <v>-48254.35</v>
      </c>
      <c r="P58" s="468"/>
      <c r="Q58" s="468"/>
      <c r="R58" s="205">
        <v>48254.35</v>
      </c>
      <c r="S58" s="205">
        <v>0</v>
      </c>
      <c r="T58" s="206">
        <v>0</v>
      </c>
      <c r="U58" s="213"/>
    </row>
    <row r="59" spans="2:21" ht="15" customHeight="1" hidden="1">
      <c r="B59" s="204" t="s">
        <v>983</v>
      </c>
      <c r="C59" s="467" t="s">
        <v>984</v>
      </c>
      <c r="D59" s="467"/>
      <c r="E59" s="467"/>
      <c r="F59" s="467"/>
      <c r="G59" s="205">
        <v>0</v>
      </c>
      <c r="H59" s="205">
        <v>0</v>
      </c>
      <c r="I59" s="468">
        <v>0</v>
      </c>
      <c r="J59" s="468"/>
      <c r="K59" s="205">
        <v>0</v>
      </c>
      <c r="L59" s="205">
        <v>0</v>
      </c>
      <c r="M59" s="205">
        <v>0</v>
      </c>
      <c r="N59" s="205">
        <v>-5773.3</v>
      </c>
      <c r="O59" s="468">
        <v>-5773.3</v>
      </c>
      <c r="P59" s="468"/>
      <c r="Q59" s="468"/>
      <c r="R59" s="205">
        <v>5773.3</v>
      </c>
      <c r="S59" s="205">
        <v>0</v>
      </c>
      <c r="T59" s="206">
        <v>0</v>
      </c>
      <c r="U59" s="213"/>
    </row>
    <row r="60" spans="2:21" ht="15" customHeight="1" hidden="1">
      <c r="B60" s="204" t="s">
        <v>733</v>
      </c>
      <c r="C60" s="467" t="s">
        <v>734</v>
      </c>
      <c r="D60" s="467"/>
      <c r="E60" s="467"/>
      <c r="F60" s="467"/>
      <c r="G60" s="205">
        <v>0</v>
      </c>
      <c r="H60" s="205">
        <v>0</v>
      </c>
      <c r="I60" s="468">
        <v>0</v>
      </c>
      <c r="J60" s="468"/>
      <c r="K60" s="205">
        <v>0</v>
      </c>
      <c r="L60" s="205">
        <v>0</v>
      </c>
      <c r="M60" s="205">
        <v>0</v>
      </c>
      <c r="N60" s="205">
        <v>-6675.77</v>
      </c>
      <c r="O60" s="468">
        <v>-6675.77</v>
      </c>
      <c r="P60" s="468"/>
      <c r="Q60" s="468"/>
      <c r="R60" s="205">
        <v>6675.77</v>
      </c>
      <c r="S60" s="205">
        <v>0</v>
      </c>
      <c r="T60" s="206">
        <v>0</v>
      </c>
      <c r="U60" s="213"/>
    </row>
    <row r="61" spans="2:21" ht="15" customHeight="1" hidden="1">
      <c r="B61" s="204" t="s">
        <v>985</v>
      </c>
      <c r="C61" s="467" t="s">
        <v>986</v>
      </c>
      <c r="D61" s="467"/>
      <c r="E61" s="467"/>
      <c r="F61" s="467"/>
      <c r="G61" s="205">
        <v>0</v>
      </c>
      <c r="H61" s="205">
        <v>0</v>
      </c>
      <c r="I61" s="468">
        <v>0</v>
      </c>
      <c r="J61" s="468"/>
      <c r="K61" s="205">
        <v>0</v>
      </c>
      <c r="L61" s="205">
        <v>0</v>
      </c>
      <c r="M61" s="205">
        <v>0</v>
      </c>
      <c r="N61" s="205">
        <v>0</v>
      </c>
      <c r="O61" s="468">
        <v>0</v>
      </c>
      <c r="P61" s="468"/>
      <c r="Q61" s="468"/>
      <c r="R61" s="205">
        <v>155640</v>
      </c>
      <c r="S61" s="205">
        <v>155640</v>
      </c>
      <c r="T61" s="206">
        <v>-155640</v>
      </c>
      <c r="U61" s="213"/>
    </row>
    <row r="62" spans="2:21" ht="15" customHeight="1" hidden="1">
      <c r="B62" s="204" t="s">
        <v>735</v>
      </c>
      <c r="C62" s="467" t="s">
        <v>736</v>
      </c>
      <c r="D62" s="467"/>
      <c r="E62" s="467"/>
      <c r="F62" s="467"/>
      <c r="G62" s="205">
        <v>0</v>
      </c>
      <c r="H62" s="205">
        <v>0</v>
      </c>
      <c r="I62" s="468">
        <v>0</v>
      </c>
      <c r="J62" s="468"/>
      <c r="K62" s="205">
        <v>0</v>
      </c>
      <c r="L62" s="205">
        <v>0</v>
      </c>
      <c r="M62" s="205">
        <v>0</v>
      </c>
      <c r="N62" s="205">
        <v>-24530.29</v>
      </c>
      <c r="O62" s="468">
        <v>-24530.29</v>
      </c>
      <c r="P62" s="468"/>
      <c r="Q62" s="468"/>
      <c r="R62" s="205">
        <v>24530.29</v>
      </c>
      <c r="S62" s="205">
        <v>0</v>
      </c>
      <c r="T62" s="206">
        <v>0</v>
      </c>
      <c r="U62" s="213"/>
    </row>
    <row r="63" spans="2:21" ht="15" customHeight="1" hidden="1">
      <c r="B63" s="204" t="s">
        <v>737</v>
      </c>
      <c r="C63" s="467" t="s">
        <v>738</v>
      </c>
      <c r="D63" s="467"/>
      <c r="E63" s="467"/>
      <c r="F63" s="467"/>
      <c r="G63" s="205">
        <v>0</v>
      </c>
      <c r="H63" s="205">
        <v>0</v>
      </c>
      <c r="I63" s="468">
        <v>0</v>
      </c>
      <c r="J63" s="468"/>
      <c r="K63" s="205">
        <v>0</v>
      </c>
      <c r="L63" s="205">
        <v>0</v>
      </c>
      <c r="M63" s="205">
        <v>342.8</v>
      </c>
      <c r="N63" s="205">
        <v>126039.61</v>
      </c>
      <c r="O63" s="468">
        <v>126382.41</v>
      </c>
      <c r="P63" s="468"/>
      <c r="Q63" s="468"/>
      <c r="R63" s="205">
        <v>57126.75</v>
      </c>
      <c r="S63" s="205">
        <v>183509.16</v>
      </c>
      <c r="T63" s="206">
        <v>-183509.16</v>
      </c>
      <c r="U63" s="213"/>
    </row>
    <row r="64" spans="2:21" ht="15" customHeight="1" hidden="1">
      <c r="B64" s="204" t="s">
        <v>739</v>
      </c>
      <c r="C64" s="467" t="s">
        <v>740</v>
      </c>
      <c r="D64" s="467"/>
      <c r="E64" s="467"/>
      <c r="F64" s="467"/>
      <c r="G64" s="205">
        <v>0</v>
      </c>
      <c r="H64" s="205">
        <v>0</v>
      </c>
      <c r="I64" s="468">
        <v>0</v>
      </c>
      <c r="J64" s="468"/>
      <c r="K64" s="205">
        <v>0</v>
      </c>
      <c r="L64" s="205">
        <v>0</v>
      </c>
      <c r="M64" s="205">
        <v>-508.94</v>
      </c>
      <c r="N64" s="205">
        <v>3097.1</v>
      </c>
      <c r="O64" s="468">
        <v>2588.16</v>
      </c>
      <c r="P64" s="468"/>
      <c r="Q64" s="468"/>
      <c r="R64" s="205">
        <v>611.84</v>
      </c>
      <c r="S64" s="205">
        <v>3200</v>
      </c>
      <c r="T64" s="206">
        <v>-3200</v>
      </c>
      <c r="U64" s="213"/>
    </row>
    <row r="65" spans="2:21" ht="15" customHeight="1" hidden="1">
      <c r="B65" s="204" t="s">
        <v>743</v>
      </c>
      <c r="C65" s="467" t="s">
        <v>744</v>
      </c>
      <c r="D65" s="467"/>
      <c r="E65" s="467"/>
      <c r="F65" s="467"/>
      <c r="G65" s="205">
        <v>0</v>
      </c>
      <c r="H65" s="205">
        <v>0</v>
      </c>
      <c r="I65" s="468">
        <v>0</v>
      </c>
      <c r="J65" s="468"/>
      <c r="K65" s="205">
        <v>0</v>
      </c>
      <c r="L65" s="205">
        <v>0</v>
      </c>
      <c r="M65" s="205">
        <v>851.74</v>
      </c>
      <c r="N65" s="205">
        <v>-2763.5</v>
      </c>
      <c r="O65" s="468">
        <v>-1911.76</v>
      </c>
      <c r="P65" s="468"/>
      <c r="Q65" s="468"/>
      <c r="R65" s="205">
        <v>5111.76</v>
      </c>
      <c r="S65" s="205">
        <v>3200</v>
      </c>
      <c r="T65" s="206">
        <v>-3200</v>
      </c>
      <c r="U65" s="213"/>
    </row>
    <row r="66" spans="2:21" ht="15" customHeight="1" hidden="1">
      <c r="B66" s="204" t="s">
        <v>749</v>
      </c>
      <c r="C66" s="467" t="s">
        <v>750</v>
      </c>
      <c r="D66" s="467"/>
      <c r="E66" s="467"/>
      <c r="F66" s="467"/>
      <c r="G66" s="205">
        <v>0</v>
      </c>
      <c r="H66" s="205">
        <v>0</v>
      </c>
      <c r="I66" s="468">
        <v>0</v>
      </c>
      <c r="J66" s="468"/>
      <c r="K66" s="205">
        <v>0</v>
      </c>
      <c r="L66" s="205">
        <v>0</v>
      </c>
      <c r="M66" s="205">
        <v>0</v>
      </c>
      <c r="N66" s="205">
        <v>-308.52</v>
      </c>
      <c r="O66" s="468">
        <v>-308.52</v>
      </c>
      <c r="P66" s="468"/>
      <c r="Q66" s="468"/>
      <c r="R66" s="205">
        <v>308.52</v>
      </c>
      <c r="S66" s="205">
        <v>0</v>
      </c>
      <c r="T66" s="206">
        <v>0</v>
      </c>
      <c r="U66" s="213"/>
    </row>
    <row r="67" spans="2:21" ht="15" customHeight="1" hidden="1">
      <c r="B67" s="204" t="s">
        <v>987</v>
      </c>
      <c r="C67" s="467" t="s">
        <v>726</v>
      </c>
      <c r="D67" s="467"/>
      <c r="E67" s="467"/>
      <c r="F67" s="467"/>
      <c r="G67" s="205">
        <v>0</v>
      </c>
      <c r="H67" s="205">
        <v>0</v>
      </c>
      <c r="I67" s="468">
        <v>0</v>
      </c>
      <c r="J67" s="468"/>
      <c r="K67" s="205">
        <v>0</v>
      </c>
      <c r="L67" s="205">
        <v>0</v>
      </c>
      <c r="M67" s="205">
        <v>0</v>
      </c>
      <c r="N67" s="205">
        <v>53894.38</v>
      </c>
      <c r="O67" s="468">
        <v>53894.38</v>
      </c>
      <c r="P67" s="468"/>
      <c r="Q67" s="468"/>
      <c r="R67" s="205">
        <v>46105.62</v>
      </c>
      <c r="S67" s="205">
        <v>100000</v>
      </c>
      <c r="T67" s="206">
        <v>-100000</v>
      </c>
      <c r="U67" s="213"/>
    </row>
    <row r="68" spans="2:21" ht="15" customHeight="1" hidden="1">
      <c r="B68" s="204" t="s">
        <v>753</v>
      </c>
      <c r="C68" s="467" t="s">
        <v>754</v>
      </c>
      <c r="D68" s="467"/>
      <c r="E68" s="467"/>
      <c r="F68" s="467"/>
      <c r="G68" s="205">
        <v>0</v>
      </c>
      <c r="H68" s="205">
        <v>0</v>
      </c>
      <c r="I68" s="468">
        <v>0</v>
      </c>
      <c r="J68" s="468"/>
      <c r="K68" s="205">
        <v>0</v>
      </c>
      <c r="L68" s="205">
        <v>0</v>
      </c>
      <c r="M68" s="205">
        <v>0</v>
      </c>
      <c r="N68" s="205">
        <v>-1600</v>
      </c>
      <c r="O68" s="468">
        <v>-1600</v>
      </c>
      <c r="P68" s="468"/>
      <c r="Q68" s="468"/>
      <c r="R68" s="205">
        <v>1600</v>
      </c>
      <c r="S68" s="205">
        <v>0</v>
      </c>
      <c r="T68" s="206">
        <v>0</v>
      </c>
      <c r="U68" s="213"/>
    </row>
    <row r="69" spans="2:21" ht="15" customHeight="1" hidden="1">
      <c r="B69" s="204" t="s">
        <v>761</v>
      </c>
      <c r="C69" s="467" t="s">
        <v>762</v>
      </c>
      <c r="D69" s="467"/>
      <c r="E69" s="467"/>
      <c r="F69" s="467"/>
      <c r="G69" s="205">
        <v>0</v>
      </c>
      <c r="H69" s="205">
        <v>0</v>
      </c>
      <c r="I69" s="468">
        <v>0</v>
      </c>
      <c r="J69" s="468"/>
      <c r="K69" s="205">
        <v>0</v>
      </c>
      <c r="L69" s="205">
        <v>0</v>
      </c>
      <c r="M69" s="205">
        <v>0</v>
      </c>
      <c r="N69" s="205">
        <v>-1160.61</v>
      </c>
      <c r="O69" s="468">
        <v>-1160.61</v>
      </c>
      <c r="P69" s="468"/>
      <c r="Q69" s="468"/>
      <c r="R69" s="205">
        <v>1160.61</v>
      </c>
      <c r="S69" s="205">
        <v>0</v>
      </c>
      <c r="T69" s="206">
        <v>0</v>
      </c>
      <c r="U69" s="213"/>
    </row>
    <row r="70" spans="2:21" ht="15" customHeight="1" hidden="1">
      <c r="B70" s="204" t="s">
        <v>765</v>
      </c>
      <c r="C70" s="467" t="s">
        <v>766</v>
      </c>
      <c r="D70" s="467"/>
      <c r="E70" s="467"/>
      <c r="F70" s="467"/>
      <c r="G70" s="205">
        <v>0</v>
      </c>
      <c r="H70" s="205">
        <v>0</v>
      </c>
      <c r="I70" s="468">
        <v>0</v>
      </c>
      <c r="J70" s="468"/>
      <c r="K70" s="205">
        <v>0</v>
      </c>
      <c r="L70" s="205">
        <v>0</v>
      </c>
      <c r="M70" s="205">
        <v>0</v>
      </c>
      <c r="N70" s="205">
        <v>75705.01</v>
      </c>
      <c r="O70" s="468">
        <v>75705.01</v>
      </c>
      <c r="P70" s="468"/>
      <c r="Q70" s="468"/>
      <c r="R70" s="205">
        <v>1192.15</v>
      </c>
      <c r="S70" s="205">
        <v>76897.16</v>
      </c>
      <c r="T70" s="206">
        <v>-76897.16</v>
      </c>
      <c r="U70" s="213"/>
    </row>
    <row r="71" spans="2:21" ht="15" customHeight="1" hidden="1">
      <c r="B71" s="204" t="s">
        <v>767</v>
      </c>
      <c r="C71" s="467" t="s">
        <v>768</v>
      </c>
      <c r="D71" s="467"/>
      <c r="E71" s="467"/>
      <c r="F71" s="467"/>
      <c r="G71" s="205">
        <v>0</v>
      </c>
      <c r="H71" s="205">
        <v>0</v>
      </c>
      <c r="I71" s="468">
        <v>0</v>
      </c>
      <c r="J71" s="468"/>
      <c r="K71" s="205">
        <v>0</v>
      </c>
      <c r="L71" s="205">
        <v>0</v>
      </c>
      <c r="M71" s="205">
        <v>0</v>
      </c>
      <c r="N71" s="205">
        <v>212</v>
      </c>
      <c r="O71" s="468">
        <v>212</v>
      </c>
      <c r="P71" s="468"/>
      <c r="Q71" s="468"/>
      <c r="R71" s="205">
        <v>0</v>
      </c>
      <c r="S71" s="205">
        <v>212</v>
      </c>
      <c r="T71" s="206">
        <v>-212</v>
      </c>
      <c r="U71" s="213"/>
    </row>
    <row r="72" spans="2:21" ht="15" customHeight="1" hidden="1">
      <c r="B72" s="204" t="s">
        <v>769</v>
      </c>
      <c r="C72" s="467" t="s">
        <v>770</v>
      </c>
      <c r="D72" s="467"/>
      <c r="E72" s="467"/>
      <c r="F72" s="467"/>
      <c r="G72" s="205">
        <v>0</v>
      </c>
      <c r="H72" s="205">
        <v>0</v>
      </c>
      <c r="I72" s="468">
        <v>0</v>
      </c>
      <c r="J72" s="468"/>
      <c r="K72" s="205">
        <v>0</v>
      </c>
      <c r="L72" s="205">
        <v>0</v>
      </c>
      <c r="M72" s="205">
        <v>0</v>
      </c>
      <c r="N72" s="205">
        <v>-1036.25</v>
      </c>
      <c r="O72" s="468">
        <v>-1036.25</v>
      </c>
      <c r="P72" s="468"/>
      <c r="Q72" s="468"/>
      <c r="R72" s="205">
        <v>1036.25</v>
      </c>
      <c r="S72" s="205">
        <v>0</v>
      </c>
      <c r="T72" s="206">
        <v>0</v>
      </c>
      <c r="U72" s="213"/>
    </row>
    <row r="73" spans="2:21" ht="15" customHeight="1" hidden="1">
      <c r="B73" s="204" t="s">
        <v>775</v>
      </c>
      <c r="C73" s="467" t="s">
        <v>776</v>
      </c>
      <c r="D73" s="467"/>
      <c r="E73" s="467"/>
      <c r="F73" s="467"/>
      <c r="G73" s="205">
        <v>0</v>
      </c>
      <c r="H73" s="205">
        <v>0</v>
      </c>
      <c r="I73" s="468">
        <v>0</v>
      </c>
      <c r="J73" s="468"/>
      <c r="K73" s="205">
        <v>0</v>
      </c>
      <c r="L73" s="205">
        <v>0</v>
      </c>
      <c r="M73" s="205">
        <v>0</v>
      </c>
      <c r="N73" s="205">
        <v>238038.22</v>
      </c>
      <c r="O73" s="468">
        <v>238038.22</v>
      </c>
      <c r="P73" s="468"/>
      <c r="Q73" s="468"/>
      <c r="R73" s="205">
        <v>7123.78</v>
      </c>
      <c r="S73" s="205">
        <v>245162</v>
      </c>
      <c r="T73" s="206">
        <v>-245162</v>
      </c>
      <c r="U73" s="213"/>
    </row>
    <row r="74" spans="2:21" ht="15" customHeight="1" hidden="1">
      <c r="B74" s="204" t="s">
        <v>988</v>
      </c>
      <c r="C74" s="467" t="s">
        <v>752</v>
      </c>
      <c r="D74" s="467"/>
      <c r="E74" s="467"/>
      <c r="F74" s="467"/>
      <c r="G74" s="205">
        <v>0</v>
      </c>
      <c r="H74" s="205">
        <v>0</v>
      </c>
      <c r="I74" s="468">
        <v>0</v>
      </c>
      <c r="J74" s="468"/>
      <c r="K74" s="205">
        <v>0</v>
      </c>
      <c r="L74" s="205">
        <v>0</v>
      </c>
      <c r="M74" s="205">
        <v>0</v>
      </c>
      <c r="N74" s="205">
        <v>12808</v>
      </c>
      <c r="O74" s="468">
        <v>12808</v>
      </c>
      <c r="P74" s="468"/>
      <c r="Q74" s="468"/>
      <c r="R74" s="205">
        <v>1750</v>
      </c>
      <c r="S74" s="205">
        <v>14558</v>
      </c>
      <c r="T74" s="206">
        <v>-14558</v>
      </c>
      <c r="U74" s="213"/>
    </row>
    <row r="75" spans="2:21" ht="15" customHeight="1" hidden="1">
      <c r="B75" s="204" t="s">
        <v>989</v>
      </c>
      <c r="C75" s="467" t="s">
        <v>990</v>
      </c>
      <c r="D75" s="467"/>
      <c r="E75" s="467"/>
      <c r="F75" s="467"/>
      <c r="G75" s="205">
        <v>0</v>
      </c>
      <c r="H75" s="205">
        <v>0</v>
      </c>
      <c r="I75" s="468">
        <v>0</v>
      </c>
      <c r="J75" s="468"/>
      <c r="K75" s="205">
        <v>0</v>
      </c>
      <c r="L75" s="205">
        <v>0</v>
      </c>
      <c r="M75" s="205">
        <v>0</v>
      </c>
      <c r="N75" s="205">
        <v>-1280</v>
      </c>
      <c r="O75" s="468">
        <v>-1280</v>
      </c>
      <c r="P75" s="468"/>
      <c r="Q75" s="468"/>
      <c r="R75" s="205">
        <v>2720</v>
      </c>
      <c r="S75" s="205">
        <v>1440</v>
      </c>
      <c r="T75" s="206">
        <v>-1440</v>
      </c>
      <c r="U75" s="213"/>
    </row>
    <row r="76" spans="2:21" ht="15" customHeight="1" hidden="1">
      <c r="B76" s="204" t="s">
        <v>777</v>
      </c>
      <c r="C76" s="467" t="s">
        <v>760</v>
      </c>
      <c r="D76" s="467"/>
      <c r="E76" s="467"/>
      <c r="F76" s="467"/>
      <c r="G76" s="205">
        <v>0</v>
      </c>
      <c r="H76" s="205">
        <v>0</v>
      </c>
      <c r="I76" s="468">
        <v>0</v>
      </c>
      <c r="J76" s="468"/>
      <c r="K76" s="205">
        <v>0</v>
      </c>
      <c r="L76" s="205">
        <v>0</v>
      </c>
      <c r="M76" s="205">
        <v>0</v>
      </c>
      <c r="N76" s="205">
        <v>226510.22</v>
      </c>
      <c r="O76" s="468">
        <v>226510.22</v>
      </c>
      <c r="P76" s="468"/>
      <c r="Q76" s="468"/>
      <c r="R76" s="205">
        <v>2653.78</v>
      </c>
      <c r="S76" s="205">
        <v>229164</v>
      </c>
      <c r="T76" s="206">
        <v>-229164</v>
      </c>
      <c r="U76" s="213"/>
    </row>
    <row r="77" spans="2:21" ht="15" customHeight="1" hidden="1">
      <c r="B77" s="204" t="s">
        <v>778</v>
      </c>
      <c r="C77" s="467" t="s">
        <v>779</v>
      </c>
      <c r="D77" s="467"/>
      <c r="E77" s="467"/>
      <c r="F77" s="467"/>
      <c r="G77" s="205">
        <v>0</v>
      </c>
      <c r="H77" s="205">
        <v>0</v>
      </c>
      <c r="I77" s="468">
        <v>0</v>
      </c>
      <c r="J77" s="468"/>
      <c r="K77" s="205">
        <v>0</v>
      </c>
      <c r="L77" s="205">
        <v>0</v>
      </c>
      <c r="M77" s="205">
        <v>0</v>
      </c>
      <c r="N77" s="205">
        <v>0</v>
      </c>
      <c r="O77" s="468">
        <v>0</v>
      </c>
      <c r="P77" s="468"/>
      <c r="Q77" s="468"/>
      <c r="R77" s="205">
        <v>143</v>
      </c>
      <c r="S77" s="205">
        <v>143</v>
      </c>
      <c r="T77" s="206">
        <v>-143</v>
      </c>
      <c r="U77" s="213"/>
    </row>
    <row r="78" spans="2:21" ht="15" customHeight="1" hidden="1">
      <c r="B78" s="204" t="s">
        <v>780</v>
      </c>
      <c r="C78" s="467" t="s">
        <v>781</v>
      </c>
      <c r="D78" s="467"/>
      <c r="E78" s="467"/>
      <c r="F78" s="467"/>
      <c r="G78" s="205">
        <v>0</v>
      </c>
      <c r="H78" s="205">
        <v>0</v>
      </c>
      <c r="I78" s="468">
        <v>0</v>
      </c>
      <c r="J78" s="468"/>
      <c r="K78" s="205">
        <v>0</v>
      </c>
      <c r="L78" s="205">
        <v>0</v>
      </c>
      <c r="M78" s="205">
        <v>0</v>
      </c>
      <c r="N78" s="205">
        <v>0</v>
      </c>
      <c r="O78" s="468">
        <v>0</v>
      </c>
      <c r="P78" s="468"/>
      <c r="Q78" s="468"/>
      <c r="R78" s="205">
        <v>143</v>
      </c>
      <c r="S78" s="205">
        <v>143</v>
      </c>
      <c r="T78" s="206">
        <v>-143</v>
      </c>
      <c r="U78" s="213"/>
    </row>
    <row r="79" spans="2:21" ht="15" customHeight="1" hidden="1">
      <c r="B79" s="204" t="s">
        <v>991</v>
      </c>
      <c r="C79" s="467" t="s">
        <v>992</v>
      </c>
      <c r="D79" s="467"/>
      <c r="E79" s="467"/>
      <c r="F79" s="467"/>
      <c r="G79" s="205">
        <v>0</v>
      </c>
      <c r="H79" s="205">
        <v>0</v>
      </c>
      <c r="I79" s="468">
        <v>0</v>
      </c>
      <c r="J79" s="468"/>
      <c r="K79" s="205">
        <v>0</v>
      </c>
      <c r="L79" s="205">
        <v>0</v>
      </c>
      <c r="M79" s="205">
        <v>0</v>
      </c>
      <c r="N79" s="205">
        <v>0</v>
      </c>
      <c r="O79" s="468">
        <v>0</v>
      </c>
      <c r="P79" s="468"/>
      <c r="Q79" s="468"/>
      <c r="R79" s="205">
        <v>2644.64</v>
      </c>
      <c r="S79" s="205">
        <v>2644.64</v>
      </c>
      <c r="T79" s="206">
        <v>-2644.64</v>
      </c>
      <c r="U79" s="213"/>
    </row>
    <row r="80" spans="2:21" ht="15" customHeight="1" hidden="1">
      <c r="B80" s="204" t="s">
        <v>993</v>
      </c>
      <c r="C80" s="467" t="s">
        <v>789</v>
      </c>
      <c r="D80" s="467"/>
      <c r="E80" s="467"/>
      <c r="F80" s="467"/>
      <c r="G80" s="205">
        <v>0</v>
      </c>
      <c r="H80" s="205">
        <v>0</v>
      </c>
      <c r="I80" s="468">
        <v>0</v>
      </c>
      <c r="J80" s="468"/>
      <c r="K80" s="205">
        <v>0</v>
      </c>
      <c r="L80" s="205">
        <v>0</v>
      </c>
      <c r="M80" s="205">
        <v>0</v>
      </c>
      <c r="N80" s="205">
        <v>0</v>
      </c>
      <c r="O80" s="468">
        <v>0</v>
      </c>
      <c r="P80" s="468"/>
      <c r="Q80" s="468"/>
      <c r="R80" s="205">
        <v>2644.64</v>
      </c>
      <c r="S80" s="205">
        <v>2644.64</v>
      </c>
      <c r="T80" s="206">
        <v>-2644.64</v>
      </c>
      <c r="U80" s="213"/>
    </row>
    <row r="81" spans="2:21" ht="15" customHeight="1" hidden="1">
      <c r="B81" s="204" t="s">
        <v>786</v>
      </c>
      <c r="C81" s="467" t="s">
        <v>787</v>
      </c>
      <c r="D81" s="467"/>
      <c r="E81" s="467"/>
      <c r="F81" s="467"/>
      <c r="G81" s="205">
        <v>0</v>
      </c>
      <c r="H81" s="205">
        <v>0</v>
      </c>
      <c r="I81" s="468">
        <v>0</v>
      </c>
      <c r="J81" s="468"/>
      <c r="K81" s="205">
        <v>0</v>
      </c>
      <c r="L81" s="205">
        <v>0</v>
      </c>
      <c r="M81" s="205">
        <v>0</v>
      </c>
      <c r="N81" s="205">
        <v>0</v>
      </c>
      <c r="O81" s="468">
        <v>0</v>
      </c>
      <c r="P81" s="468"/>
      <c r="Q81" s="468"/>
      <c r="R81" s="205">
        <v>2150</v>
      </c>
      <c r="S81" s="205">
        <v>2150</v>
      </c>
      <c r="T81" s="206">
        <v>-2150</v>
      </c>
      <c r="U81" s="213"/>
    </row>
    <row r="82" spans="2:21" ht="15" customHeight="1" hidden="1">
      <c r="B82" s="204" t="s">
        <v>994</v>
      </c>
      <c r="C82" s="467" t="s">
        <v>995</v>
      </c>
      <c r="D82" s="467"/>
      <c r="E82" s="467"/>
      <c r="F82" s="467"/>
      <c r="G82" s="205">
        <v>0</v>
      </c>
      <c r="H82" s="205">
        <v>0</v>
      </c>
      <c r="I82" s="468">
        <v>0</v>
      </c>
      <c r="J82" s="468"/>
      <c r="K82" s="205">
        <v>0</v>
      </c>
      <c r="L82" s="205">
        <v>0</v>
      </c>
      <c r="M82" s="205">
        <v>0</v>
      </c>
      <c r="N82" s="205">
        <v>0</v>
      </c>
      <c r="O82" s="468">
        <v>0</v>
      </c>
      <c r="P82" s="468"/>
      <c r="Q82" s="468"/>
      <c r="R82" s="205">
        <v>2150</v>
      </c>
      <c r="S82" s="205">
        <v>2150</v>
      </c>
      <c r="T82" s="206">
        <v>-2150</v>
      </c>
      <c r="U82" s="213"/>
    </row>
    <row r="83" spans="2:21" ht="15" customHeight="1" hidden="1">
      <c r="B83" s="204" t="s">
        <v>790</v>
      </c>
      <c r="C83" s="467" t="s">
        <v>791</v>
      </c>
      <c r="D83" s="467"/>
      <c r="E83" s="467"/>
      <c r="F83" s="467"/>
      <c r="G83" s="205">
        <v>0</v>
      </c>
      <c r="H83" s="205">
        <v>0</v>
      </c>
      <c r="I83" s="468">
        <v>0</v>
      </c>
      <c r="J83" s="468"/>
      <c r="K83" s="205">
        <v>0</v>
      </c>
      <c r="L83" s="205">
        <v>0</v>
      </c>
      <c r="M83" s="205">
        <v>0</v>
      </c>
      <c r="N83" s="205">
        <v>-101.68</v>
      </c>
      <c r="O83" s="468">
        <v>-101.68</v>
      </c>
      <c r="P83" s="468"/>
      <c r="Q83" s="468"/>
      <c r="R83" s="205">
        <v>101.68</v>
      </c>
      <c r="S83" s="205">
        <v>0</v>
      </c>
      <c r="T83" s="206">
        <v>0</v>
      </c>
      <c r="U83" s="213"/>
    </row>
    <row r="84" spans="2:21" ht="15" customHeight="1" hidden="1">
      <c r="B84" s="204" t="s">
        <v>792</v>
      </c>
      <c r="C84" s="467" t="s">
        <v>793</v>
      </c>
      <c r="D84" s="467"/>
      <c r="E84" s="467"/>
      <c r="F84" s="467"/>
      <c r="G84" s="205">
        <v>0</v>
      </c>
      <c r="H84" s="205">
        <v>0</v>
      </c>
      <c r="I84" s="468">
        <v>0</v>
      </c>
      <c r="J84" s="468"/>
      <c r="K84" s="205">
        <v>0</v>
      </c>
      <c r="L84" s="205">
        <v>0</v>
      </c>
      <c r="M84" s="205">
        <v>0</v>
      </c>
      <c r="N84" s="205">
        <v>-101.68</v>
      </c>
      <c r="O84" s="468">
        <v>-101.68</v>
      </c>
      <c r="P84" s="468"/>
      <c r="Q84" s="468"/>
      <c r="R84" s="205">
        <v>101.68</v>
      </c>
      <c r="S84" s="205">
        <v>0</v>
      </c>
      <c r="T84" s="206">
        <v>0</v>
      </c>
      <c r="U84" s="213"/>
    </row>
    <row r="85" spans="2:21" ht="15" customHeight="1" hidden="1">
      <c r="B85" s="204" t="s">
        <v>794</v>
      </c>
      <c r="C85" s="467" t="s">
        <v>682</v>
      </c>
      <c r="D85" s="467"/>
      <c r="E85" s="467"/>
      <c r="F85" s="467"/>
      <c r="G85" s="205">
        <v>0</v>
      </c>
      <c r="H85" s="205">
        <v>0</v>
      </c>
      <c r="I85" s="468">
        <v>0</v>
      </c>
      <c r="J85" s="468"/>
      <c r="K85" s="205">
        <v>0</v>
      </c>
      <c r="L85" s="205">
        <v>0</v>
      </c>
      <c r="M85" s="205">
        <v>0</v>
      </c>
      <c r="N85" s="205">
        <v>0</v>
      </c>
      <c r="O85" s="468">
        <v>0</v>
      </c>
      <c r="P85" s="468"/>
      <c r="Q85" s="468"/>
      <c r="R85" s="205">
        <v>174</v>
      </c>
      <c r="S85" s="205">
        <v>174</v>
      </c>
      <c r="T85" s="206">
        <v>-174</v>
      </c>
      <c r="U85" s="213"/>
    </row>
    <row r="86" spans="2:21" ht="15" customHeight="1" hidden="1">
      <c r="B86" s="204" t="s">
        <v>795</v>
      </c>
      <c r="C86" s="467" t="s">
        <v>779</v>
      </c>
      <c r="D86" s="467"/>
      <c r="E86" s="467"/>
      <c r="F86" s="467"/>
      <c r="G86" s="205">
        <v>0</v>
      </c>
      <c r="H86" s="205">
        <v>0</v>
      </c>
      <c r="I86" s="468">
        <v>0</v>
      </c>
      <c r="J86" s="468"/>
      <c r="K86" s="205">
        <v>0</v>
      </c>
      <c r="L86" s="205">
        <v>0</v>
      </c>
      <c r="M86" s="205">
        <v>0</v>
      </c>
      <c r="N86" s="205">
        <v>0</v>
      </c>
      <c r="O86" s="468">
        <v>0</v>
      </c>
      <c r="P86" s="468"/>
      <c r="Q86" s="468"/>
      <c r="R86" s="205">
        <v>174</v>
      </c>
      <c r="S86" s="205">
        <v>174</v>
      </c>
      <c r="T86" s="206">
        <v>-174</v>
      </c>
      <c r="U86" s="213"/>
    </row>
    <row r="87" spans="2:21" ht="15" customHeight="1" hidden="1">
      <c r="B87" s="204" t="s">
        <v>796</v>
      </c>
      <c r="C87" s="467" t="s">
        <v>797</v>
      </c>
      <c r="D87" s="467"/>
      <c r="E87" s="467"/>
      <c r="F87" s="467"/>
      <c r="G87" s="205">
        <v>0</v>
      </c>
      <c r="H87" s="205">
        <v>0</v>
      </c>
      <c r="I87" s="468">
        <v>0</v>
      </c>
      <c r="J87" s="468"/>
      <c r="K87" s="205">
        <v>0</v>
      </c>
      <c r="L87" s="205">
        <v>0</v>
      </c>
      <c r="M87" s="205">
        <v>0</v>
      </c>
      <c r="N87" s="205">
        <v>0</v>
      </c>
      <c r="O87" s="468">
        <v>0</v>
      </c>
      <c r="P87" s="468"/>
      <c r="Q87" s="468"/>
      <c r="R87" s="205">
        <v>174</v>
      </c>
      <c r="S87" s="205">
        <v>174</v>
      </c>
      <c r="T87" s="206">
        <v>-174</v>
      </c>
      <c r="U87" s="213"/>
    </row>
    <row r="88" spans="2:21" ht="15" customHeight="1" hidden="1">
      <c r="B88" s="204" t="s">
        <v>798</v>
      </c>
      <c r="C88" s="467" t="s">
        <v>799</v>
      </c>
      <c r="D88" s="467"/>
      <c r="E88" s="467"/>
      <c r="F88" s="467"/>
      <c r="G88" s="205">
        <v>4920000</v>
      </c>
      <c r="H88" s="205">
        <v>0</v>
      </c>
      <c r="I88" s="468">
        <v>0</v>
      </c>
      <c r="J88" s="468"/>
      <c r="K88" s="205">
        <v>0</v>
      </c>
      <c r="L88" s="205">
        <v>4920000</v>
      </c>
      <c r="M88" s="205">
        <v>0</v>
      </c>
      <c r="N88" s="205">
        <v>0</v>
      </c>
      <c r="O88" s="468">
        <v>0</v>
      </c>
      <c r="P88" s="468"/>
      <c r="Q88" s="468"/>
      <c r="R88" s="205">
        <v>0</v>
      </c>
      <c r="S88" s="205">
        <v>0</v>
      </c>
      <c r="T88" s="206">
        <v>4920000</v>
      </c>
      <c r="U88" s="213"/>
    </row>
    <row r="89" spans="2:21" ht="15" customHeight="1" hidden="1">
      <c r="B89" s="204" t="s">
        <v>800</v>
      </c>
      <c r="C89" s="467" t="s">
        <v>801</v>
      </c>
      <c r="D89" s="467"/>
      <c r="E89" s="467"/>
      <c r="F89" s="467"/>
      <c r="G89" s="205">
        <v>4910000</v>
      </c>
      <c r="H89" s="205">
        <v>0</v>
      </c>
      <c r="I89" s="468">
        <v>0</v>
      </c>
      <c r="J89" s="468"/>
      <c r="K89" s="205">
        <v>0</v>
      </c>
      <c r="L89" s="205">
        <v>4910000</v>
      </c>
      <c r="M89" s="205">
        <v>0</v>
      </c>
      <c r="N89" s="205">
        <v>0</v>
      </c>
      <c r="O89" s="468">
        <v>0</v>
      </c>
      <c r="P89" s="468"/>
      <c r="Q89" s="468"/>
      <c r="R89" s="205">
        <v>0</v>
      </c>
      <c r="S89" s="205">
        <v>0</v>
      </c>
      <c r="T89" s="206">
        <v>4910000</v>
      </c>
      <c r="U89" s="213"/>
    </row>
    <row r="90" spans="2:21" ht="15.75" customHeight="1" hidden="1">
      <c r="B90" s="214" t="s">
        <v>802</v>
      </c>
      <c r="C90" s="467" t="s">
        <v>803</v>
      </c>
      <c r="D90" s="467"/>
      <c r="E90" s="467"/>
      <c r="F90" s="467"/>
      <c r="G90" s="205">
        <v>10000</v>
      </c>
      <c r="H90" s="205">
        <v>0</v>
      </c>
      <c r="I90" s="468">
        <v>0</v>
      </c>
      <c r="J90" s="468"/>
      <c r="K90" s="205">
        <v>0</v>
      </c>
      <c r="L90" s="205">
        <v>10000</v>
      </c>
      <c r="M90" s="205">
        <v>0</v>
      </c>
      <c r="N90" s="205">
        <v>0</v>
      </c>
      <c r="O90" s="468">
        <v>0</v>
      </c>
      <c r="P90" s="468"/>
      <c r="Q90" s="468"/>
      <c r="R90" s="205">
        <v>0</v>
      </c>
      <c r="S90" s="205">
        <v>0</v>
      </c>
      <c r="T90" s="206">
        <v>10000</v>
      </c>
      <c r="U90" s="213"/>
    </row>
    <row r="91" spans="2:21" ht="15" customHeight="1" hidden="1">
      <c r="B91" s="215"/>
      <c r="C91" s="471" t="s">
        <v>804</v>
      </c>
      <c r="D91" s="471"/>
      <c r="E91" s="471"/>
      <c r="F91" s="471"/>
      <c r="G91" s="205">
        <v>153031000</v>
      </c>
      <c r="H91" s="205">
        <v>0</v>
      </c>
      <c r="I91" s="468">
        <v>0</v>
      </c>
      <c r="J91" s="468"/>
      <c r="K91" s="205">
        <v>0</v>
      </c>
      <c r="L91" s="205">
        <v>153031000</v>
      </c>
      <c r="M91" s="205">
        <v>22234.67</v>
      </c>
      <c r="N91" s="205">
        <v>267034.2</v>
      </c>
      <c r="O91" s="468">
        <v>289268.87</v>
      </c>
      <c r="P91" s="468"/>
      <c r="Q91" s="468"/>
      <c r="R91" s="205">
        <v>4992781.41</v>
      </c>
      <c r="S91" s="205">
        <v>5282050.28</v>
      </c>
      <c r="T91" s="206">
        <v>147748949.72</v>
      </c>
      <c r="U91" s="213"/>
    </row>
    <row r="92" spans="2:21" ht="15.75" customHeight="1" hidden="1">
      <c r="B92" s="215"/>
      <c r="C92" s="472" t="s">
        <v>805</v>
      </c>
      <c r="D92" s="472"/>
      <c r="E92" s="472"/>
      <c r="F92" s="472"/>
      <c r="G92" s="216">
        <v>153031000</v>
      </c>
      <c r="H92" s="216">
        <v>0</v>
      </c>
      <c r="I92" s="473">
        <v>0</v>
      </c>
      <c r="J92" s="473"/>
      <c r="K92" s="216">
        <v>0</v>
      </c>
      <c r="L92" s="216">
        <v>153031000</v>
      </c>
      <c r="M92" s="216">
        <v>22234.67</v>
      </c>
      <c r="N92" s="216">
        <v>267034.2</v>
      </c>
      <c r="O92" s="473">
        <v>289268.87</v>
      </c>
      <c r="P92" s="473"/>
      <c r="Q92" s="473"/>
      <c r="R92" s="216">
        <v>4992781.41</v>
      </c>
      <c r="S92" s="216">
        <v>5282050.28</v>
      </c>
      <c r="T92" s="217">
        <v>147748949.72</v>
      </c>
      <c r="U92" s="218"/>
    </row>
    <row r="93" spans="2:21" ht="15" customHeight="1" hidden="1">
      <c r="B93" s="474" t="s">
        <v>806</v>
      </c>
      <c r="C93" s="474"/>
      <c r="D93" s="474"/>
      <c r="E93" s="474"/>
      <c r="F93" s="474"/>
      <c r="G93" s="474"/>
      <c r="H93" s="474"/>
      <c r="I93" s="474"/>
      <c r="J93" s="474"/>
      <c r="K93" s="474"/>
      <c r="L93" s="474"/>
      <c r="M93" s="474"/>
      <c r="N93" s="474"/>
      <c r="O93" s="474"/>
      <c r="P93" s="474"/>
      <c r="Q93" s="474"/>
      <c r="R93" s="474"/>
      <c r="S93" s="474"/>
      <c r="T93" s="474"/>
      <c r="U93" s="219"/>
    </row>
    <row r="94" spans="2:21" ht="15">
      <c r="B94" s="219"/>
      <c r="C94" s="219"/>
      <c r="D94" s="219"/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20">
        <f>SUM(S10:S44)</f>
        <v>23995550.000000004</v>
      </c>
      <c r="T94" s="219"/>
      <c r="U94" s="221" t="e">
        <f>SUM(U10:U44)</f>
        <v>#REF!</v>
      </c>
    </row>
  </sheetData>
  <sheetProtection selectLockedCells="1" selectUnlockedCells="1"/>
  <mergeCells count="272">
    <mergeCell ref="C92:F92"/>
    <mergeCell ref="I92:J92"/>
    <mergeCell ref="O92:Q92"/>
    <mergeCell ref="B93:T93"/>
    <mergeCell ref="C90:F90"/>
    <mergeCell ref="I90:J90"/>
    <mergeCell ref="O90:Q90"/>
    <mergeCell ref="C91:F91"/>
    <mergeCell ref="I91:J91"/>
    <mergeCell ref="O91:Q91"/>
    <mergeCell ref="C88:F88"/>
    <mergeCell ref="I88:J88"/>
    <mergeCell ref="O88:Q88"/>
    <mergeCell ref="C89:F89"/>
    <mergeCell ref="I89:J89"/>
    <mergeCell ref="O89:Q89"/>
    <mergeCell ref="C86:F86"/>
    <mergeCell ref="I86:J86"/>
    <mergeCell ref="O86:Q86"/>
    <mergeCell ref="C87:F87"/>
    <mergeCell ref="I87:J87"/>
    <mergeCell ref="O87:Q87"/>
    <mergeCell ref="C84:F84"/>
    <mergeCell ref="I84:J84"/>
    <mergeCell ref="O84:Q84"/>
    <mergeCell ref="C85:F85"/>
    <mergeCell ref="I85:J85"/>
    <mergeCell ref="O85:Q85"/>
    <mergeCell ref="C82:F82"/>
    <mergeCell ref="I82:J82"/>
    <mergeCell ref="O82:Q82"/>
    <mergeCell ref="C83:F83"/>
    <mergeCell ref="I83:J83"/>
    <mergeCell ref="O83:Q83"/>
    <mergeCell ref="C80:F80"/>
    <mergeCell ref="I80:J80"/>
    <mergeCell ref="O80:Q80"/>
    <mergeCell ref="C81:F81"/>
    <mergeCell ref="I81:J81"/>
    <mergeCell ref="O81:Q81"/>
    <mergeCell ref="C78:F78"/>
    <mergeCell ref="I78:J78"/>
    <mergeCell ref="O78:Q78"/>
    <mergeCell ref="C79:F79"/>
    <mergeCell ref="I79:J79"/>
    <mergeCell ref="O79:Q79"/>
    <mergeCell ref="C76:F76"/>
    <mergeCell ref="I76:J76"/>
    <mergeCell ref="O76:Q76"/>
    <mergeCell ref="C77:F77"/>
    <mergeCell ref="I77:J77"/>
    <mergeCell ref="O77:Q77"/>
    <mergeCell ref="C74:F74"/>
    <mergeCell ref="I74:J74"/>
    <mergeCell ref="O74:Q74"/>
    <mergeCell ref="C75:F75"/>
    <mergeCell ref="I75:J75"/>
    <mergeCell ref="O75:Q75"/>
    <mergeCell ref="C72:F72"/>
    <mergeCell ref="I72:J72"/>
    <mergeCell ref="O72:Q72"/>
    <mergeCell ref="C73:F73"/>
    <mergeCell ref="I73:J73"/>
    <mergeCell ref="O73:Q73"/>
    <mergeCell ref="C70:F70"/>
    <mergeCell ref="I70:J70"/>
    <mergeCell ref="O70:Q70"/>
    <mergeCell ref="C71:F71"/>
    <mergeCell ref="I71:J71"/>
    <mergeCell ref="O71:Q71"/>
    <mergeCell ref="C68:F68"/>
    <mergeCell ref="I68:J68"/>
    <mergeCell ref="O68:Q68"/>
    <mergeCell ref="C69:F69"/>
    <mergeCell ref="I69:J69"/>
    <mergeCell ref="O69:Q69"/>
    <mergeCell ref="C66:F66"/>
    <mergeCell ref="I66:J66"/>
    <mergeCell ref="O66:Q66"/>
    <mergeCell ref="C67:F67"/>
    <mergeCell ref="I67:J67"/>
    <mergeCell ref="O67:Q67"/>
    <mergeCell ref="C64:F64"/>
    <mergeCell ref="I64:J64"/>
    <mergeCell ref="O64:Q64"/>
    <mergeCell ref="C65:F65"/>
    <mergeCell ref="I65:J65"/>
    <mergeCell ref="O65:Q65"/>
    <mergeCell ref="C62:F62"/>
    <mergeCell ref="I62:J62"/>
    <mergeCell ref="O62:Q62"/>
    <mergeCell ref="C63:F63"/>
    <mergeCell ref="I63:J63"/>
    <mergeCell ref="O63:Q63"/>
    <mergeCell ref="C60:F60"/>
    <mergeCell ref="I60:J60"/>
    <mergeCell ref="O60:Q60"/>
    <mergeCell ref="C61:F61"/>
    <mergeCell ref="I61:J61"/>
    <mergeCell ref="O61:Q61"/>
    <mergeCell ref="C58:F58"/>
    <mergeCell ref="I58:J58"/>
    <mergeCell ref="O58:Q58"/>
    <mergeCell ref="C59:F59"/>
    <mergeCell ref="I59:J59"/>
    <mergeCell ref="O59:Q59"/>
    <mergeCell ref="C56:F56"/>
    <mergeCell ref="I56:J56"/>
    <mergeCell ref="O56:Q56"/>
    <mergeCell ref="C57:F57"/>
    <mergeCell ref="I57:J57"/>
    <mergeCell ref="O57:Q57"/>
    <mergeCell ref="C54:F54"/>
    <mergeCell ref="I54:J54"/>
    <mergeCell ref="O54:Q54"/>
    <mergeCell ref="C55:F55"/>
    <mergeCell ref="I55:J55"/>
    <mergeCell ref="O55:Q55"/>
    <mergeCell ref="C52:F52"/>
    <mergeCell ref="I52:J52"/>
    <mergeCell ref="O52:Q52"/>
    <mergeCell ref="C53:F53"/>
    <mergeCell ref="I53:J53"/>
    <mergeCell ref="O53:Q53"/>
    <mergeCell ref="C50:F50"/>
    <mergeCell ref="I50:J50"/>
    <mergeCell ref="O50:Q50"/>
    <mergeCell ref="C51:F51"/>
    <mergeCell ref="I51:J51"/>
    <mergeCell ref="O51:Q51"/>
    <mergeCell ref="C48:F48"/>
    <mergeCell ref="I48:J48"/>
    <mergeCell ref="O48:Q48"/>
    <mergeCell ref="C49:F49"/>
    <mergeCell ref="I49:J49"/>
    <mergeCell ref="O49:Q49"/>
    <mergeCell ref="C46:F46"/>
    <mergeCell ref="I46:J46"/>
    <mergeCell ref="O46:Q46"/>
    <mergeCell ref="C47:F47"/>
    <mergeCell ref="I47:J47"/>
    <mergeCell ref="O47:Q47"/>
    <mergeCell ref="C44:F44"/>
    <mergeCell ref="I44:J44"/>
    <mergeCell ref="O44:Q44"/>
    <mergeCell ref="C45:F45"/>
    <mergeCell ref="I45:J45"/>
    <mergeCell ref="O45:Q45"/>
    <mergeCell ref="C42:F42"/>
    <mergeCell ref="I42:J42"/>
    <mergeCell ref="O42:Q42"/>
    <mergeCell ref="C43:F43"/>
    <mergeCell ref="I43:J43"/>
    <mergeCell ref="O43:Q43"/>
    <mergeCell ref="C40:F40"/>
    <mergeCell ref="I40:J40"/>
    <mergeCell ref="O40:Q40"/>
    <mergeCell ref="C41:F41"/>
    <mergeCell ref="I41:J41"/>
    <mergeCell ref="O41:Q41"/>
    <mergeCell ref="C38:F38"/>
    <mergeCell ref="I38:J38"/>
    <mergeCell ref="O38:Q38"/>
    <mergeCell ref="C39:F39"/>
    <mergeCell ref="I39:J39"/>
    <mergeCell ref="O39:Q39"/>
    <mergeCell ref="C36:F36"/>
    <mergeCell ref="I36:J36"/>
    <mergeCell ref="O36:Q36"/>
    <mergeCell ref="C37:F37"/>
    <mergeCell ref="I37:J37"/>
    <mergeCell ref="O37:Q37"/>
    <mergeCell ref="C34:F34"/>
    <mergeCell ref="I34:J34"/>
    <mergeCell ref="O34:Q34"/>
    <mergeCell ref="C35:F35"/>
    <mergeCell ref="I35:J35"/>
    <mergeCell ref="O35:Q35"/>
    <mergeCell ref="C32:F32"/>
    <mergeCell ref="I32:J32"/>
    <mergeCell ref="O32:Q32"/>
    <mergeCell ref="C33:F33"/>
    <mergeCell ref="I33:J33"/>
    <mergeCell ref="O33:Q33"/>
    <mergeCell ref="C30:F30"/>
    <mergeCell ref="I30:J30"/>
    <mergeCell ref="O30:Q30"/>
    <mergeCell ref="C31:F31"/>
    <mergeCell ref="I31:J31"/>
    <mergeCell ref="O31:Q31"/>
    <mergeCell ref="C28:F28"/>
    <mergeCell ref="I28:J28"/>
    <mergeCell ref="O28:Q28"/>
    <mergeCell ref="C29:F29"/>
    <mergeCell ref="I29:J29"/>
    <mergeCell ref="O29:Q29"/>
    <mergeCell ref="C26:F26"/>
    <mergeCell ref="I26:J26"/>
    <mergeCell ref="O26:Q26"/>
    <mergeCell ref="C27:F27"/>
    <mergeCell ref="I27:J27"/>
    <mergeCell ref="O27:Q27"/>
    <mergeCell ref="C24:F24"/>
    <mergeCell ref="I24:J24"/>
    <mergeCell ref="O24:Q24"/>
    <mergeCell ref="C25:F25"/>
    <mergeCell ref="I25:J25"/>
    <mergeCell ref="O25:Q25"/>
    <mergeCell ref="C22:F22"/>
    <mergeCell ref="I22:J22"/>
    <mergeCell ref="O22:Q22"/>
    <mergeCell ref="C23:F23"/>
    <mergeCell ref="I23:J23"/>
    <mergeCell ref="O23:Q23"/>
    <mergeCell ref="C20:F20"/>
    <mergeCell ref="I20:J20"/>
    <mergeCell ref="O20:Q20"/>
    <mergeCell ref="C21:F21"/>
    <mergeCell ref="I21:J21"/>
    <mergeCell ref="O21:Q21"/>
    <mergeCell ref="C18:F18"/>
    <mergeCell ref="I18:J18"/>
    <mergeCell ref="O18:Q18"/>
    <mergeCell ref="C19:F19"/>
    <mergeCell ref="I19:J19"/>
    <mergeCell ref="O19:Q19"/>
    <mergeCell ref="C16:F16"/>
    <mergeCell ref="I16:J16"/>
    <mergeCell ref="O16:Q16"/>
    <mergeCell ref="C17:F17"/>
    <mergeCell ref="I17:J17"/>
    <mergeCell ref="O17:Q17"/>
    <mergeCell ref="C14:F14"/>
    <mergeCell ref="I14:J14"/>
    <mergeCell ref="O14:Q14"/>
    <mergeCell ref="C15:F15"/>
    <mergeCell ref="I15:J15"/>
    <mergeCell ref="O15:Q15"/>
    <mergeCell ref="C12:F12"/>
    <mergeCell ref="I12:J12"/>
    <mergeCell ref="O12:Q12"/>
    <mergeCell ref="C13:F13"/>
    <mergeCell ref="I13:J13"/>
    <mergeCell ref="O13:Q13"/>
    <mergeCell ref="C10:F10"/>
    <mergeCell ref="I10:J10"/>
    <mergeCell ref="O10:Q10"/>
    <mergeCell ref="C11:F11"/>
    <mergeCell ref="I11:J11"/>
    <mergeCell ref="O11:Q11"/>
    <mergeCell ref="U7:U9"/>
    <mergeCell ref="G8:J8"/>
    <mergeCell ref="K8:K9"/>
    <mergeCell ref="L8:L9"/>
    <mergeCell ref="M8:Q8"/>
    <mergeCell ref="R8:R9"/>
    <mergeCell ref="S8:S9"/>
    <mergeCell ref="I9:J9"/>
    <mergeCell ref="O9:Q9"/>
    <mergeCell ref="B6:I6"/>
    <mergeCell ref="J6:T6"/>
    <mergeCell ref="B7:B9"/>
    <mergeCell ref="C7:F9"/>
    <mergeCell ref="G7:L7"/>
    <mergeCell ref="M7:S7"/>
    <mergeCell ref="T7:T9"/>
    <mergeCell ref="B1:T1"/>
    <mergeCell ref="B2:U2"/>
    <mergeCell ref="B3:U3"/>
    <mergeCell ref="B5:C5"/>
    <mergeCell ref="D5:I5"/>
    <mergeCell ref="T5:U5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T25"/>
  <sheetViews>
    <sheetView zoomScalePageLayoutView="0" workbookViewId="0" topLeftCell="A11">
      <selection activeCell="E29" sqref="E29"/>
    </sheetView>
  </sheetViews>
  <sheetFormatPr defaultColWidth="8.7109375" defaultRowHeight="15" customHeight="1"/>
  <cols>
    <col min="1" max="1" width="10.7109375" style="4" customWidth="1"/>
    <col min="2" max="2" width="0.13671875" style="4" customWidth="1"/>
    <col min="3" max="3" width="2.28125" style="4" customWidth="1"/>
    <col min="4" max="4" width="1.28515625" style="4" customWidth="1"/>
    <col min="5" max="5" width="60.7109375" style="4" customWidth="1"/>
    <col min="6" max="7" width="8.7109375" style="4" hidden="1" customWidth="1"/>
    <col min="8" max="8" width="14.57421875" style="4" hidden="1" customWidth="1"/>
    <col min="9" max="9" width="2.28125" style="4" hidden="1" customWidth="1"/>
    <col min="10" max="10" width="7.7109375" style="4" hidden="1" customWidth="1"/>
    <col min="11" max="13" width="8.7109375" style="4" hidden="1" customWidth="1"/>
    <col min="14" max="14" width="8.28125" style="4" hidden="1" customWidth="1"/>
    <col min="15" max="15" width="0.2890625" style="4" hidden="1" customWidth="1"/>
    <col min="16" max="16" width="0.9921875" style="4" hidden="1" customWidth="1"/>
    <col min="17" max="17" width="7.7109375" style="4" hidden="1" customWidth="1"/>
    <col min="18" max="18" width="45.7109375" style="4" customWidth="1"/>
    <col min="19" max="19" width="8.7109375" style="4" hidden="1" customWidth="1"/>
    <col min="20" max="20" width="15.7109375" style="4" customWidth="1"/>
    <col min="21" max="64" width="8.7109375" style="4" customWidth="1"/>
  </cols>
  <sheetData>
    <row r="1" spans="1:19" ht="15" customHeight="1">
      <c r="A1" s="150"/>
      <c r="B1" s="150"/>
      <c r="C1" s="150"/>
      <c r="D1" s="150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0"/>
      <c r="P1" s="150"/>
      <c r="Q1" s="150"/>
      <c r="R1" s="150"/>
      <c r="S1" s="150"/>
    </row>
    <row r="2" spans="1:20" ht="21.75" customHeight="1">
      <c r="A2" s="421" t="s">
        <v>636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</row>
    <row r="3" spans="1:20" ht="51" customHeight="1">
      <c r="A3" s="422" t="s">
        <v>807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</row>
    <row r="4" spans="1:19" ht="15" customHeight="1" hidden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</row>
    <row r="5" spans="1:19" ht="15.75" customHeight="1">
      <c r="A5" s="423" t="s">
        <v>808</v>
      </c>
      <c r="B5" s="423"/>
      <c r="C5" s="475" t="s">
        <v>943</v>
      </c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</row>
    <row r="6" spans="1:19" ht="31.5" customHeight="1">
      <c r="A6" s="425" t="s">
        <v>810</v>
      </c>
      <c r="B6" s="425"/>
      <c r="C6" s="425"/>
      <c r="D6" s="425"/>
      <c r="E6" s="425"/>
      <c r="F6" s="425"/>
      <c r="G6" s="425"/>
      <c r="H6" s="425"/>
      <c r="I6" s="425"/>
      <c r="J6" s="425" t="s">
        <v>810</v>
      </c>
      <c r="K6" s="425"/>
      <c r="L6" s="425"/>
      <c r="M6" s="425"/>
      <c r="N6" s="425"/>
      <c r="O6" s="425"/>
      <c r="P6" s="425"/>
      <c r="Q6" s="425"/>
      <c r="R6" s="425"/>
      <c r="S6" s="425"/>
    </row>
    <row r="7" spans="1:19" ht="14.25" customHeight="1">
      <c r="A7" s="426" t="s">
        <v>641</v>
      </c>
      <c r="B7" s="426" t="s">
        <v>642</v>
      </c>
      <c r="C7" s="426"/>
      <c r="D7" s="426"/>
      <c r="E7" s="426"/>
      <c r="F7" s="427" t="s">
        <v>643</v>
      </c>
      <c r="G7" s="427"/>
      <c r="H7" s="427"/>
      <c r="I7" s="427"/>
      <c r="J7" s="427"/>
      <c r="K7" s="427"/>
      <c r="L7" s="427" t="s">
        <v>644</v>
      </c>
      <c r="M7" s="427"/>
      <c r="N7" s="427"/>
      <c r="O7" s="427"/>
      <c r="P7" s="427"/>
      <c r="Q7" s="427"/>
      <c r="R7" s="427"/>
      <c r="S7" s="447" t="s">
        <v>645</v>
      </c>
    </row>
    <row r="8" spans="1:19" ht="15" customHeight="1">
      <c r="A8" s="426"/>
      <c r="B8" s="426"/>
      <c r="C8" s="426"/>
      <c r="D8" s="426"/>
      <c r="E8" s="426"/>
      <c r="F8" s="426" t="s">
        <v>646</v>
      </c>
      <c r="G8" s="426"/>
      <c r="H8" s="426"/>
      <c r="I8" s="428" t="s">
        <v>811</v>
      </c>
      <c r="J8" s="428"/>
      <c r="K8" s="426" t="s">
        <v>648</v>
      </c>
      <c r="L8" s="426" t="s">
        <v>649</v>
      </c>
      <c r="M8" s="426"/>
      <c r="N8" s="426"/>
      <c r="O8" s="426"/>
      <c r="P8" s="426" t="s">
        <v>650</v>
      </c>
      <c r="Q8" s="426"/>
      <c r="R8" s="447" t="s">
        <v>651</v>
      </c>
      <c r="S8" s="447"/>
    </row>
    <row r="9" spans="1:20" ht="15" customHeight="1">
      <c r="A9" s="426"/>
      <c r="B9" s="426"/>
      <c r="C9" s="426"/>
      <c r="D9" s="426"/>
      <c r="E9" s="426"/>
      <c r="F9" s="152" t="s">
        <v>812</v>
      </c>
      <c r="G9" s="152" t="s">
        <v>813</v>
      </c>
      <c r="H9" s="152" t="s">
        <v>814</v>
      </c>
      <c r="I9" s="428"/>
      <c r="J9" s="428"/>
      <c r="K9" s="426"/>
      <c r="L9" s="152" t="s">
        <v>815</v>
      </c>
      <c r="M9" s="152" t="s">
        <v>816</v>
      </c>
      <c r="N9" s="426" t="s">
        <v>817</v>
      </c>
      <c r="O9" s="426"/>
      <c r="P9" s="426"/>
      <c r="Q9" s="426"/>
      <c r="R9" s="447"/>
      <c r="S9" s="447"/>
      <c r="T9" s="181" t="s">
        <v>10</v>
      </c>
    </row>
    <row r="10" spans="1:19" s="4" customFormat="1" ht="9.75" customHeight="1" hidden="1">
      <c r="A10" s="150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</row>
    <row r="11" spans="1:20" s="4" customFormat="1" ht="18" customHeight="1">
      <c r="A11" s="153" t="s">
        <v>906</v>
      </c>
      <c r="B11" s="429" t="s">
        <v>907</v>
      </c>
      <c r="C11" s="429"/>
      <c r="D11" s="429"/>
      <c r="E11" s="429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61"/>
      <c r="S11" s="161"/>
      <c r="T11" s="183"/>
    </row>
    <row r="12" spans="1:20" s="4" customFormat="1" ht="12" customHeight="1">
      <c r="A12" s="156" t="s">
        <v>908</v>
      </c>
      <c r="B12" s="430" t="s">
        <v>653</v>
      </c>
      <c r="C12" s="430"/>
      <c r="D12" s="430"/>
      <c r="E12" s="430"/>
      <c r="F12" s="157">
        <v>9010000</v>
      </c>
      <c r="G12" s="157">
        <v>0</v>
      </c>
      <c r="H12" s="157">
        <v>0</v>
      </c>
      <c r="I12" s="431">
        <v>0</v>
      </c>
      <c r="J12" s="431"/>
      <c r="K12" s="157">
        <v>9010000</v>
      </c>
      <c r="L12" s="157">
        <v>0</v>
      </c>
      <c r="M12" s="157">
        <v>0</v>
      </c>
      <c r="N12" s="431">
        <v>0</v>
      </c>
      <c r="O12" s="431"/>
      <c r="P12" s="431">
        <v>0</v>
      </c>
      <c r="Q12" s="431"/>
      <c r="R12" s="163">
        <v>0</v>
      </c>
      <c r="S12" s="163">
        <v>9010000</v>
      </c>
      <c r="T12" s="163">
        <f>R12</f>
        <v>0</v>
      </c>
    </row>
    <row r="13" spans="1:20" s="4" customFormat="1" ht="12" customHeight="1">
      <c r="A13" s="164" t="s">
        <v>885</v>
      </c>
      <c r="B13" s="436" t="s">
        <v>822</v>
      </c>
      <c r="C13" s="436"/>
      <c r="D13" s="436"/>
      <c r="E13" s="436"/>
      <c r="F13" s="166">
        <v>0</v>
      </c>
      <c r="G13" s="166">
        <v>0</v>
      </c>
      <c r="H13" s="166">
        <v>0</v>
      </c>
      <c r="I13" s="437">
        <v>0</v>
      </c>
      <c r="J13" s="437"/>
      <c r="K13" s="166">
        <v>0</v>
      </c>
      <c r="L13" s="166">
        <v>0</v>
      </c>
      <c r="M13" s="166">
        <v>0</v>
      </c>
      <c r="N13" s="437">
        <v>0</v>
      </c>
      <c r="O13" s="437"/>
      <c r="P13" s="437">
        <v>13853.07</v>
      </c>
      <c r="Q13" s="437"/>
      <c r="R13" s="167">
        <v>58359.15</v>
      </c>
      <c r="S13" s="167">
        <v>-13853.07</v>
      </c>
      <c r="T13" s="167" t="e">
        <f>R13-'Memória de Cálculo'!#REF!</f>
        <v>#REF!</v>
      </c>
    </row>
    <row r="14" spans="1:20" s="4" customFormat="1" ht="12" customHeight="1">
      <c r="A14" s="164" t="s">
        <v>879</v>
      </c>
      <c r="B14" s="436" t="s">
        <v>824</v>
      </c>
      <c r="C14" s="436"/>
      <c r="D14" s="436"/>
      <c r="E14" s="436"/>
      <c r="F14" s="166">
        <v>0</v>
      </c>
      <c r="G14" s="166">
        <v>0</v>
      </c>
      <c r="H14" s="166">
        <v>0</v>
      </c>
      <c r="I14" s="437">
        <v>0</v>
      </c>
      <c r="J14" s="437"/>
      <c r="K14" s="166">
        <v>0</v>
      </c>
      <c r="L14" s="166">
        <v>0</v>
      </c>
      <c r="M14" s="166">
        <v>0</v>
      </c>
      <c r="N14" s="437">
        <v>0</v>
      </c>
      <c r="O14" s="437"/>
      <c r="P14" s="437">
        <v>125780.58</v>
      </c>
      <c r="Q14" s="437"/>
      <c r="R14" s="167">
        <v>125780.58</v>
      </c>
      <c r="S14" s="167">
        <v>-125780.58</v>
      </c>
      <c r="T14" s="167" t="e">
        <f>R14-'Memória de Cálculo'!#REF!</f>
        <v>#REF!</v>
      </c>
    </row>
    <row r="15" spans="1:20" s="4" customFormat="1" ht="12" customHeight="1">
      <c r="A15" s="164" t="s">
        <v>827</v>
      </c>
      <c r="B15" s="436" t="s">
        <v>826</v>
      </c>
      <c r="C15" s="436"/>
      <c r="D15" s="436"/>
      <c r="E15" s="436"/>
      <c r="F15" s="166">
        <v>0</v>
      </c>
      <c r="G15" s="166">
        <v>0</v>
      </c>
      <c r="H15" s="166">
        <v>0</v>
      </c>
      <c r="I15" s="437">
        <v>0</v>
      </c>
      <c r="J15" s="437"/>
      <c r="K15" s="166">
        <v>0</v>
      </c>
      <c r="L15" s="166">
        <v>0</v>
      </c>
      <c r="M15" s="166">
        <v>0</v>
      </c>
      <c r="N15" s="437">
        <v>0</v>
      </c>
      <c r="O15" s="437"/>
      <c r="P15" s="437">
        <v>267688.7</v>
      </c>
      <c r="Q15" s="437"/>
      <c r="R15" s="167">
        <v>285593.3</v>
      </c>
      <c r="S15" s="167">
        <v>-267688.7</v>
      </c>
      <c r="T15" s="167" t="e">
        <f>R15-'Memória de Cálculo'!#REF!</f>
        <v>#REF!</v>
      </c>
    </row>
    <row r="16" spans="1:20" s="4" customFormat="1" ht="12" customHeight="1">
      <c r="A16" s="164" t="s">
        <v>904</v>
      </c>
      <c r="B16" s="436" t="s">
        <v>829</v>
      </c>
      <c r="C16" s="436"/>
      <c r="D16" s="436"/>
      <c r="E16" s="436"/>
      <c r="F16" s="166">
        <v>0</v>
      </c>
      <c r="G16" s="166">
        <v>0</v>
      </c>
      <c r="H16" s="166">
        <v>0</v>
      </c>
      <c r="I16" s="437">
        <v>0</v>
      </c>
      <c r="J16" s="437"/>
      <c r="K16" s="166">
        <v>0</v>
      </c>
      <c r="L16" s="166">
        <v>0</v>
      </c>
      <c r="M16" s="166">
        <v>0</v>
      </c>
      <c r="N16" s="437">
        <v>0</v>
      </c>
      <c r="O16" s="437"/>
      <c r="P16" s="437">
        <v>6653.51</v>
      </c>
      <c r="Q16" s="437"/>
      <c r="R16" s="167">
        <v>6653.51</v>
      </c>
      <c r="S16" s="167">
        <v>-6653.51</v>
      </c>
      <c r="T16" s="167" t="e">
        <f>R16-'Memória de Cálculo'!#REF!</f>
        <v>#REF!</v>
      </c>
    </row>
    <row r="17" spans="1:20" s="4" customFormat="1" ht="12" customHeight="1">
      <c r="A17" s="164" t="s">
        <v>886</v>
      </c>
      <c r="B17" s="436" t="s">
        <v>833</v>
      </c>
      <c r="C17" s="436"/>
      <c r="D17" s="436"/>
      <c r="E17" s="436"/>
      <c r="F17" s="166">
        <v>0</v>
      </c>
      <c r="G17" s="166">
        <v>0</v>
      </c>
      <c r="H17" s="166">
        <v>0</v>
      </c>
      <c r="I17" s="437">
        <v>0</v>
      </c>
      <c r="J17" s="437"/>
      <c r="K17" s="166">
        <v>0</v>
      </c>
      <c r="L17" s="166">
        <v>-114789.64</v>
      </c>
      <c r="M17" s="166">
        <v>0</v>
      </c>
      <c r="N17" s="437">
        <v>-114789.64</v>
      </c>
      <c r="O17" s="437"/>
      <c r="P17" s="437">
        <v>85415.29</v>
      </c>
      <c r="Q17" s="437"/>
      <c r="R17" s="167">
        <v>103381.74</v>
      </c>
      <c r="S17" s="167">
        <v>29374.35</v>
      </c>
      <c r="T17" s="167" t="e">
        <f>R17-'Memória de Cálculo'!#REF!</f>
        <v>#REF!</v>
      </c>
    </row>
    <row r="18" spans="1:20" s="4" customFormat="1" ht="12" customHeight="1">
      <c r="A18" s="164" t="s">
        <v>836</v>
      </c>
      <c r="B18" s="436" t="s">
        <v>835</v>
      </c>
      <c r="C18" s="436"/>
      <c r="D18" s="436"/>
      <c r="E18" s="436"/>
      <c r="F18" s="166">
        <v>0</v>
      </c>
      <c r="G18" s="166">
        <v>0</v>
      </c>
      <c r="H18" s="166">
        <v>0</v>
      </c>
      <c r="I18" s="437">
        <v>0</v>
      </c>
      <c r="J18" s="437"/>
      <c r="K18" s="166">
        <v>0</v>
      </c>
      <c r="L18" s="166">
        <v>-148935.31</v>
      </c>
      <c r="M18" s="166">
        <v>0</v>
      </c>
      <c r="N18" s="437">
        <v>-148935.31</v>
      </c>
      <c r="O18" s="437"/>
      <c r="P18" s="437">
        <v>227383.37</v>
      </c>
      <c r="Q18" s="437"/>
      <c r="R18" s="167">
        <v>91252.78</v>
      </c>
      <c r="S18" s="167">
        <v>-78448.06</v>
      </c>
      <c r="T18" s="167" t="e">
        <f>R18-'Memória de Cálculo'!#REF!</f>
        <v>#REF!</v>
      </c>
    </row>
    <row r="19" spans="1:20" s="4" customFormat="1" ht="12" customHeight="1">
      <c r="A19" s="164" t="s">
        <v>887</v>
      </c>
      <c r="B19" s="436" t="s">
        <v>838</v>
      </c>
      <c r="C19" s="436"/>
      <c r="D19" s="436"/>
      <c r="E19" s="436"/>
      <c r="F19" s="166">
        <v>0</v>
      </c>
      <c r="G19" s="166">
        <v>0</v>
      </c>
      <c r="H19" s="166">
        <v>0</v>
      </c>
      <c r="I19" s="437">
        <v>0</v>
      </c>
      <c r="J19" s="437"/>
      <c r="K19" s="166">
        <v>0</v>
      </c>
      <c r="L19" s="166">
        <v>-855.78</v>
      </c>
      <c r="M19" s="166">
        <v>0</v>
      </c>
      <c r="N19" s="437">
        <v>-855.78</v>
      </c>
      <c r="O19" s="437"/>
      <c r="P19" s="437">
        <v>25486.78</v>
      </c>
      <c r="Q19" s="437"/>
      <c r="R19" s="167">
        <v>25486.78</v>
      </c>
      <c r="S19" s="167">
        <v>-24631</v>
      </c>
      <c r="T19" s="167" t="e">
        <f>R19-'Memória de Cálculo'!#REF!</f>
        <v>#REF!</v>
      </c>
    </row>
    <row r="20" spans="1:20" s="4" customFormat="1" ht="12" customHeight="1">
      <c r="A20" s="222" t="s">
        <v>889</v>
      </c>
      <c r="B20" s="165"/>
      <c r="C20" s="438" t="s">
        <v>842</v>
      </c>
      <c r="D20" s="438"/>
      <c r="E20" s="43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70">
        <v>6405.39</v>
      </c>
      <c r="S20" s="170"/>
      <c r="T20" s="170" t="e">
        <f>R20-'Memória de Cálculo'!#REF!</f>
        <v>#REF!</v>
      </c>
    </row>
    <row r="21" spans="1:20" s="4" customFormat="1" ht="12" customHeight="1">
      <c r="A21" s="168" t="s">
        <v>890</v>
      </c>
      <c r="B21" s="438" t="s">
        <v>844</v>
      </c>
      <c r="C21" s="438"/>
      <c r="D21" s="438"/>
      <c r="E21" s="438"/>
      <c r="F21" s="169">
        <v>0</v>
      </c>
      <c r="G21" s="169">
        <v>0</v>
      </c>
      <c r="H21" s="169">
        <v>0</v>
      </c>
      <c r="I21" s="439">
        <v>0</v>
      </c>
      <c r="J21" s="439"/>
      <c r="K21" s="169">
        <v>0</v>
      </c>
      <c r="L21" s="169">
        <v>0</v>
      </c>
      <c r="M21" s="169">
        <v>0</v>
      </c>
      <c r="N21" s="439">
        <v>0</v>
      </c>
      <c r="O21" s="439"/>
      <c r="P21" s="439">
        <v>12363.97</v>
      </c>
      <c r="Q21" s="439"/>
      <c r="R21" s="170">
        <v>12363.97</v>
      </c>
      <c r="S21" s="170">
        <v>-12363.97</v>
      </c>
      <c r="T21" s="170" t="e">
        <f>R21-'Memória de Cálculo'!#REF!</f>
        <v>#REF!</v>
      </c>
    </row>
    <row r="22" spans="1:20" s="4" customFormat="1" ht="12" customHeight="1">
      <c r="A22" s="168" t="s">
        <v>891</v>
      </c>
      <c r="B22" s="438" t="s">
        <v>848</v>
      </c>
      <c r="C22" s="438"/>
      <c r="D22" s="438"/>
      <c r="E22" s="438"/>
      <c r="F22" s="169">
        <v>0</v>
      </c>
      <c r="G22" s="169">
        <v>0</v>
      </c>
      <c r="H22" s="169">
        <v>0</v>
      </c>
      <c r="I22" s="439">
        <v>0</v>
      </c>
      <c r="J22" s="439"/>
      <c r="K22" s="169">
        <v>0</v>
      </c>
      <c r="L22" s="169">
        <v>-3059.11</v>
      </c>
      <c r="M22" s="169">
        <v>0</v>
      </c>
      <c r="N22" s="439">
        <v>-3059.11</v>
      </c>
      <c r="O22" s="439"/>
      <c r="P22" s="439">
        <v>2664.54</v>
      </c>
      <c r="Q22" s="439"/>
      <c r="R22" s="170">
        <v>4162.29</v>
      </c>
      <c r="S22" s="170">
        <v>394.57</v>
      </c>
      <c r="T22" s="170" t="e">
        <f>R22-'Memória de Cálculo'!#REF!</f>
        <v>#REF!</v>
      </c>
    </row>
    <row r="23" spans="1:20" s="4" customFormat="1" ht="12" customHeight="1">
      <c r="A23" s="168" t="s">
        <v>849</v>
      </c>
      <c r="B23" s="438" t="s">
        <v>850</v>
      </c>
      <c r="C23" s="438"/>
      <c r="D23" s="438"/>
      <c r="E23" s="438"/>
      <c r="F23" s="169">
        <v>0</v>
      </c>
      <c r="G23" s="169">
        <v>0</v>
      </c>
      <c r="H23" s="169">
        <v>0</v>
      </c>
      <c r="I23" s="439">
        <v>0</v>
      </c>
      <c r="J23" s="439"/>
      <c r="K23" s="169">
        <v>0</v>
      </c>
      <c r="L23" s="169">
        <v>0</v>
      </c>
      <c r="M23" s="169">
        <v>0</v>
      </c>
      <c r="N23" s="439">
        <v>0</v>
      </c>
      <c r="O23" s="439"/>
      <c r="P23" s="439">
        <v>2196.46</v>
      </c>
      <c r="Q23" s="439"/>
      <c r="R23" s="170">
        <v>3336.15</v>
      </c>
      <c r="S23" s="170">
        <v>-2196.46</v>
      </c>
      <c r="T23" s="170" t="e">
        <f>R23-'Memória de Cálculo'!#REF!</f>
        <v>#REF!</v>
      </c>
    </row>
    <row r="24" spans="1:20" s="4" customFormat="1" ht="12" customHeight="1">
      <c r="A24" s="171" t="s">
        <v>892</v>
      </c>
      <c r="B24" s="440" t="s">
        <v>852</v>
      </c>
      <c r="C24" s="440"/>
      <c r="D24" s="440"/>
      <c r="E24" s="440"/>
      <c r="F24" s="172">
        <v>0</v>
      </c>
      <c r="G24" s="172">
        <v>0</v>
      </c>
      <c r="H24" s="172">
        <v>0</v>
      </c>
      <c r="I24" s="441">
        <v>0</v>
      </c>
      <c r="J24" s="441"/>
      <c r="K24" s="172">
        <v>0</v>
      </c>
      <c r="L24" s="172">
        <v>0</v>
      </c>
      <c r="M24" s="172">
        <v>0</v>
      </c>
      <c r="N24" s="441">
        <v>0</v>
      </c>
      <c r="O24" s="441"/>
      <c r="P24" s="441">
        <v>278.81</v>
      </c>
      <c r="Q24" s="441"/>
      <c r="R24" s="170">
        <v>278.81</v>
      </c>
      <c r="S24" s="170">
        <v>-278.81</v>
      </c>
      <c r="T24" s="170" t="e">
        <f>R24-'Memória de Cálculo'!#REF!</f>
        <v>#REF!</v>
      </c>
    </row>
    <row r="25" spans="1:20" s="4" customFormat="1" ht="15" customHeight="1">
      <c r="A25" s="150"/>
      <c r="B25" s="442" t="s">
        <v>855</v>
      </c>
      <c r="C25" s="442"/>
      <c r="D25" s="442"/>
      <c r="E25" s="442"/>
      <c r="F25" s="173">
        <v>9010000</v>
      </c>
      <c r="G25" s="173">
        <v>0</v>
      </c>
      <c r="H25" s="173">
        <v>0</v>
      </c>
      <c r="I25" s="443">
        <v>0</v>
      </c>
      <c r="J25" s="443"/>
      <c r="K25" s="173">
        <v>9010000</v>
      </c>
      <c r="L25" s="173">
        <v>-267639.84</v>
      </c>
      <c r="M25" s="173">
        <v>0</v>
      </c>
      <c r="N25" s="443">
        <v>-267639.84</v>
      </c>
      <c r="O25" s="443"/>
      <c r="P25" s="443">
        <v>769765.08</v>
      </c>
      <c r="Q25" s="443"/>
      <c r="R25" s="174">
        <f>SUM(R12:R24)</f>
        <v>723054.4500000002</v>
      </c>
      <c r="S25" s="178">
        <v>8507874.76</v>
      </c>
      <c r="T25" s="174" t="e">
        <f>SUM(T12:T24)</f>
        <v>#REF!</v>
      </c>
    </row>
  </sheetData>
  <sheetProtection selectLockedCells="1" selectUnlockedCells="1"/>
  <mergeCells count="72">
    <mergeCell ref="B24:E24"/>
    <mergeCell ref="I24:J24"/>
    <mergeCell ref="N24:O24"/>
    <mergeCell ref="P24:Q24"/>
    <mergeCell ref="B25:E25"/>
    <mergeCell ref="I25:J25"/>
    <mergeCell ref="N25:O25"/>
    <mergeCell ref="P25:Q25"/>
    <mergeCell ref="B22:E22"/>
    <mergeCell ref="I22:J22"/>
    <mergeCell ref="N22:O22"/>
    <mergeCell ref="P22:Q22"/>
    <mergeCell ref="B23:E23"/>
    <mergeCell ref="I23:J23"/>
    <mergeCell ref="N23:O23"/>
    <mergeCell ref="P23:Q23"/>
    <mergeCell ref="B19:E19"/>
    <mergeCell ref="I19:J19"/>
    <mergeCell ref="N19:O19"/>
    <mergeCell ref="P19:Q19"/>
    <mergeCell ref="C20:E20"/>
    <mergeCell ref="B21:E21"/>
    <mergeCell ref="I21:J21"/>
    <mergeCell ref="N21:O21"/>
    <mergeCell ref="P21:Q21"/>
    <mergeCell ref="B17:E17"/>
    <mergeCell ref="I17:J17"/>
    <mergeCell ref="N17:O17"/>
    <mergeCell ref="P17:Q17"/>
    <mergeCell ref="B18:E18"/>
    <mergeCell ref="I18:J18"/>
    <mergeCell ref="N18:O18"/>
    <mergeCell ref="P18:Q18"/>
    <mergeCell ref="B15:E15"/>
    <mergeCell ref="I15:J15"/>
    <mergeCell ref="N15:O15"/>
    <mergeCell ref="P15:Q15"/>
    <mergeCell ref="B16:E16"/>
    <mergeCell ref="I16:J16"/>
    <mergeCell ref="N16:O16"/>
    <mergeCell ref="P16:Q16"/>
    <mergeCell ref="B13:E13"/>
    <mergeCell ref="I13:J13"/>
    <mergeCell ref="N13:O13"/>
    <mergeCell ref="P13:Q13"/>
    <mergeCell ref="B14:E14"/>
    <mergeCell ref="I14:J14"/>
    <mergeCell ref="N14:O14"/>
    <mergeCell ref="P14:Q14"/>
    <mergeCell ref="R8:R9"/>
    <mergeCell ref="N9:O9"/>
    <mergeCell ref="B11:E11"/>
    <mergeCell ref="B12:E12"/>
    <mergeCell ref="I12:J12"/>
    <mergeCell ref="N12:O12"/>
    <mergeCell ref="P12:Q12"/>
    <mergeCell ref="A7:A9"/>
    <mergeCell ref="B7:E9"/>
    <mergeCell ref="F7:K7"/>
    <mergeCell ref="L7:R7"/>
    <mergeCell ref="S7:S9"/>
    <mergeCell ref="F8:H8"/>
    <mergeCell ref="I8:J9"/>
    <mergeCell ref="K8:K9"/>
    <mergeCell ref="L8:O8"/>
    <mergeCell ref="P8:Q9"/>
    <mergeCell ref="A2:T2"/>
    <mergeCell ref="A3:T3"/>
    <mergeCell ref="A5:B5"/>
    <mergeCell ref="C5:S5"/>
    <mergeCell ref="A6:I6"/>
    <mergeCell ref="J6:S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</sheetPr>
  <dimension ref="A1:U105"/>
  <sheetViews>
    <sheetView zoomScalePageLayoutView="0" workbookViewId="0" topLeftCell="A25">
      <selection activeCell="E107" sqref="E107"/>
    </sheetView>
  </sheetViews>
  <sheetFormatPr defaultColWidth="9.140625" defaultRowHeight="15"/>
  <cols>
    <col min="1" max="1" width="2.421875" style="4" customWidth="1"/>
    <col min="2" max="2" width="12.28125" style="4" customWidth="1"/>
    <col min="3" max="5" width="9.140625" style="4" customWidth="1"/>
    <col min="6" max="6" width="35.8515625" style="4" customWidth="1"/>
    <col min="7" max="7" width="10.28125" style="4" hidden="1" customWidth="1"/>
    <col min="8" max="18" width="9.00390625" style="4" hidden="1" customWidth="1"/>
    <col min="19" max="19" width="52.7109375" style="4" customWidth="1"/>
    <col min="20" max="20" width="10.28125" style="4" hidden="1" customWidth="1"/>
    <col min="21" max="21" width="21.140625" style="4" customWidth="1"/>
    <col min="22" max="16384" width="9.140625" style="4" customWidth="1"/>
  </cols>
  <sheetData>
    <row r="1" spans="1:20" ht="15">
      <c r="A1" s="448"/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</row>
    <row r="2" spans="1:21" ht="15" customHeight="1">
      <c r="A2" s="449" t="s">
        <v>636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</row>
    <row r="3" spans="2:21" ht="38.25" customHeight="1">
      <c r="B3" s="450" t="s">
        <v>942</v>
      </c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</row>
    <row r="4" spans="2:21" ht="15" customHeight="1"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</row>
    <row r="5" spans="2:21" ht="15.75" customHeight="1">
      <c r="B5" s="477" t="s">
        <v>808</v>
      </c>
      <c r="C5" s="477"/>
      <c r="D5" s="477" t="s">
        <v>996</v>
      </c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  <c r="U5" s="223"/>
    </row>
    <row r="6" spans="2:21" ht="15.75" customHeight="1">
      <c r="B6" s="477" t="s">
        <v>639</v>
      </c>
      <c r="C6" s="477"/>
      <c r="D6" s="477"/>
      <c r="E6" s="477"/>
      <c r="F6" s="477"/>
      <c r="G6" s="477"/>
      <c r="H6" s="477"/>
      <c r="I6" s="477"/>
      <c r="J6" s="477" t="s">
        <v>640</v>
      </c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223"/>
    </row>
    <row r="7" spans="2:21" ht="15.75" customHeight="1">
      <c r="B7" s="456" t="s">
        <v>641</v>
      </c>
      <c r="C7" s="456" t="s">
        <v>642</v>
      </c>
      <c r="D7" s="456"/>
      <c r="E7" s="456"/>
      <c r="F7" s="456"/>
      <c r="G7" s="456" t="s">
        <v>643</v>
      </c>
      <c r="H7" s="456"/>
      <c r="I7" s="456"/>
      <c r="J7" s="456"/>
      <c r="K7" s="456"/>
      <c r="L7" s="456"/>
      <c r="M7" s="456" t="s">
        <v>644</v>
      </c>
      <c r="N7" s="456"/>
      <c r="O7" s="456"/>
      <c r="P7" s="456"/>
      <c r="Q7" s="456"/>
      <c r="R7" s="456"/>
      <c r="S7" s="456"/>
      <c r="T7" s="456" t="s">
        <v>645</v>
      </c>
      <c r="U7" s="478" t="s">
        <v>944</v>
      </c>
    </row>
    <row r="8" spans="2:21" ht="15.75" customHeight="1">
      <c r="B8" s="456"/>
      <c r="C8" s="456"/>
      <c r="D8" s="456"/>
      <c r="E8" s="456"/>
      <c r="F8" s="456"/>
      <c r="G8" s="456" t="s">
        <v>646</v>
      </c>
      <c r="H8" s="456"/>
      <c r="I8" s="456"/>
      <c r="J8" s="456"/>
      <c r="K8" s="458" t="s">
        <v>945</v>
      </c>
      <c r="L8" s="456" t="s">
        <v>648</v>
      </c>
      <c r="M8" s="456" t="s">
        <v>649</v>
      </c>
      <c r="N8" s="456"/>
      <c r="O8" s="456"/>
      <c r="P8" s="456"/>
      <c r="Q8" s="456"/>
      <c r="R8" s="456" t="s">
        <v>650</v>
      </c>
      <c r="S8" s="456" t="s">
        <v>651</v>
      </c>
      <c r="T8" s="456"/>
      <c r="U8" s="478"/>
    </row>
    <row r="9" spans="2:21" ht="24.75" customHeight="1">
      <c r="B9" s="456"/>
      <c r="C9" s="456"/>
      <c r="D9" s="456"/>
      <c r="E9" s="456"/>
      <c r="F9" s="456"/>
      <c r="G9" s="187" t="s">
        <v>812</v>
      </c>
      <c r="H9" s="187" t="s">
        <v>813</v>
      </c>
      <c r="I9" s="456" t="s">
        <v>814</v>
      </c>
      <c r="J9" s="456"/>
      <c r="K9" s="458"/>
      <c r="L9" s="456"/>
      <c r="M9" s="187" t="s">
        <v>815</v>
      </c>
      <c r="N9" s="187" t="s">
        <v>816</v>
      </c>
      <c r="O9" s="456" t="s">
        <v>817</v>
      </c>
      <c r="P9" s="456"/>
      <c r="Q9" s="456"/>
      <c r="R9" s="456"/>
      <c r="S9" s="456"/>
      <c r="T9" s="456"/>
      <c r="U9" s="478"/>
    </row>
    <row r="10" spans="2:21" ht="15" customHeight="1">
      <c r="B10" s="224" t="s">
        <v>946</v>
      </c>
      <c r="C10" s="479" t="s">
        <v>652</v>
      </c>
      <c r="D10" s="479"/>
      <c r="E10" s="479"/>
      <c r="F10" s="479"/>
      <c r="G10" s="225">
        <v>148111000</v>
      </c>
      <c r="H10" s="225">
        <v>0</v>
      </c>
      <c r="I10" s="480">
        <v>0</v>
      </c>
      <c r="J10" s="480"/>
      <c r="K10" s="225">
        <v>0</v>
      </c>
      <c r="L10" s="225">
        <v>148111000</v>
      </c>
      <c r="M10" s="225">
        <v>-86026.41</v>
      </c>
      <c r="N10" s="225">
        <v>-95805.36</v>
      </c>
      <c r="O10" s="480">
        <v>-181831.77</v>
      </c>
      <c r="P10" s="480"/>
      <c r="Q10" s="480"/>
      <c r="R10" s="225">
        <v>5154827.01</v>
      </c>
      <c r="S10" s="226">
        <v>4972995.24</v>
      </c>
      <c r="T10" s="225">
        <v>143138004.76</v>
      </c>
      <c r="U10" s="227"/>
    </row>
    <row r="11" spans="2:21" ht="15" customHeight="1">
      <c r="B11" s="193" t="s">
        <v>947</v>
      </c>
      <c r="C11" s="461" t="s">
        <v>653</v>
      </c>
      <c r="D11" s="461"/>
      <c r="E11" s="461"/>
      <c r="F11" s="461"/>
      <c r="G11" s="194">
        <v>134211000</v>
      </c>
      <c r="H11" s="194">
        <v>0</v>
      </c>
      <c r="I11" s="462">
        <v>0</v>
      </c>
      <c r="J11" s="462"/>
      <c r="K11" s="194">
        <v>0</v>
      </c>
      <c r="L11" s="194">
        <v>134211000</v>
      </c>
      <c r="M11" s="194">
        <v>-82045.26</v>
      </c>
      <c r="N11" s="194">
        <v>-1.95</v>
      </c>
      <c r="O11" s="462">
        <v>-82047.21</v>
      </c>
      <c r="P11" s="462"/>
      <c r="Q11" s="462"/>
      <c r="R11" s="194">
        <v>4713720.59</v>
      </c>
      <c r="S11" s="194">
        <v>4631673.38</v>
      </c>
      <c r="T11" s="194">
        <v>129579326.62</v>
      </c>
      <c r="U11" s="228">
        <f>S11-S13-S30-S35-S39-S42</f>
        <v>0</v>
      </c>
    </row>
    <row r="12" spans="2:21" ht="15" customHeight="1">
      <c r="B12" s="197" t="s">
        <v>948</v>
      </c>
      <c r="C12" s="463" t="s">
        <v>654</v>
      </c>
      <c r="D12" s="463"/>
      <c r="E12" s="463"/>
      <c r="F12" s="463"/>
      <c r="G12" s="198">
        <v>0</v>
      </c>
      <c r="H12" s="198">
        <v>0</v>
      </c>
      <c r="I12" s="464">
        <v>0</v>
      </c>
      <c r="J12" s="464"/>
      <c r="K12" s="198">
        <v>0</v>
      </c>
      <c r="L12" s="198">
        <v>0</v>
      </c>
      <c r="M12" s="198">
        <v>-82045.26</v>
      </c>
      <c r="N12" s="198">
        <v>-1.95</v>
      </c>
      <c r="O12" s="464">
        <v>-82047.21</v>
      </c>
      <c r="P12" s="464"/>
      <c r="Q12" s="464"/>
      <c r="R12" s="198">
        <v>4161063.41</v>
      </c>
      <c r="S12" s="198">
        <v>4079016.2</v>
      </c>
      <c r="T12" s="198">
        <v>-4079016.2</v>
      </c>
      <c r="U12" s="229"/>
    </row>
    <row r="13" spans="2:21" ht="15" customHeight="1">
      <c r="B13" s="193" t="s">
        <v>949</v>
      </c>
      <c r="C13" s="461" t="s">
        <v>655</v>
      </c>
      <c r="D13" s="461"/>
      <c r="E13" s="461"/>
      <c r="F13" s="461"/>
      <c r="G13" s="194">
        <v>0</v>
      </c>
      <c r="H13" s="194">
        <v>0</v>
      </c>
      <c r="I13" s="462">
        <v>0</v>
      </c>
      <c r="J13" s="462"/>
      <c r="K13" s="194">
        <v>0</v>
      </c>
      <c r="L13" s="194">
        <v>0</v>
      </c>
      <c r="M13" s="194">
        <v>97.3</v>
      </c>
      <c r="N13" s="194">
        <v>-1.94</v>
      </c>
      <c r="O13" s="462">
        <v>95.36</v>
      </c>
      <c r="P13" s="462"/>
      <c r="Q13" s="462"/>
      <c r="R13" s="194">
        <v>3543268.06</v>
      </c>
      <c r="S13" s="194">
        <v>3543363.42</v>
      </c>
      <c r="T13" s="194">
        <v>-3543363.42</v>
      </c>
      <c r="U13" s="228">
        <f>S13-S14-S15-S16-S17-S18-S19-S20-S21-S22-S23-S24-S25-S26-S27-S28-S29</f>
        <v>-3.2741809263825417E-10</v>
      </c>
    </row>
    <row r="14" spans="2:21" ht="15" customHeight="1">
      <c r="B14" s="197" t="s">
        <v>950</v>
      </c>
      <c r="C14" s="463" t="s">
        <v>656</v>
      </c>
      <c r="D14" s="463"/>
      <c r="E14" s="463"/>
      <c r="F14" s="463"/>
      <c r="G14" s="198">
        <v>0</v>
      </c>
      <c r="H14" s="198">
        <v>0</v>
      </c>
      <c r="I14" s="464">
        <v>0</v>
      </c>
      <c r="J14" s="464"/>
      <c r="K14" s="198">
        <v>0</v>
      </c>
      <c r="L14" s="198">
        <v>0</v>
      </c>
      <c r="M14" s="198">
        <v>0</v>
      </c>
      <c r="N14" s="198">
        <v>0</v>
      </c>
      <c r="O14" s="464">
        <v>0</v>
      </c>
      <c r="P14" s="464"/>
      <c r="Q14" s="464"/>
      <c r="R14" s="198">
        <v>165962.49</v>
      </c>
      <c r="S14" s="198">
        <v>165962.49</v>
      </c>
      <c r="T14" s="198">
        <v>-165962.49</v>
      </c>
      <c r="U14" s="230" t="e">
        <f>S14-'Memória de Cálculo'!#REF!-'Memória de Cálculo'!#REF!</f>
        <v>#REF!</v>
      </c>
    </row>
    <row r="15" spans="2:21" ht="15" customHeight="1">
      <c r="B15" s="197" t="s">
        <v>951</v>
      </c>
      <c r="C15" s="463" t="s">
        <v>657</v>
      </c>
      <c r="D15" s="463"/>
      <c r="E15" s="463"/>
      <c r="F15" s="463"/>
      <c r="G15" s="198">
        <v>0</v>
      </c>
      <c r="H15" s="198">
        <v>0</v>
      </c>
      <c r="I15" s="464">
        <v>0</v>
      </c>
      <c r="J15" s="464"/>
      <c r="K15" s="198">
        <v>0</v>
      </c>
      <c r="L15" s="198">
        <v>0</v>
      </c>
      <c r="M15" s="198">
        <v>0</v>
      </c>
      <c r="N15" s="198">
        <v>0</v>
      </c>
      <c r="O15" s="464">
        <v>0</v>
      </c>
      <c r="P15" s="464"/>
      <c r="Q15" s="464"/>
      <c r="R15" s="198">
        <v>52015.7</v>
      </c>
      <c r="S15" s="198">
        <v>52015.7</v>
      </c>
      <c r="T15" s="198">
        <v>-52015.7</v>
      </c>
      <c r="U15" s="230" t="e">
        <f>'DPE - Outubro 2020'!S15-'Memória de Cálculo'!#REF!-'Memória de Cálculo'!#REF!</f>
        <v>#REF!</v>
      </c>
    </row>
    <row r="16" spans="2:21" ht="15" customHeight="1">
      <c r="B16" s="197" t="s">
        <v>952</v>
      </c>
      <c r="C16" s="463" t="s">
        <v>658</v>
      </c>
      <c r="D16" s="463"/>
      <c r="E16" s="463"/>
      <c r="F16" s="463"/>
      <c r="G16" s="198">
        <v>0</v>
      </c>
      <c r="H16" s="198">
        <v>0</v>
      </c>
      <c r="I16" s="464">
        <v>0</v>
      </c>
      <c r="J16" s="464"/>
      <c r="K16" s="198">
        <v>0</v>
      </c>
      <c r="L16" s="198">
        <v>0</v>
      </c>
      <c r="M16" s="198">
        <v>0</v>
      </c>
      <c r="N16" s="198">
        <v>0</v>
      </c>
      <c r="O16" s="464">
        <v>0</v>
      </c>
      <c r="P16" s="464"/>
      <c r="Q16" s="464"/>
      <c r="R16" s="198">
        <v>155865.88</v>
      </c>
      <c r="S16" s="198">
        <v>155865.88</v>
      </c>
      <c r="T16" s="198">
        <v>-155865.88</v>
      </c>
      <c r="U16" s="230" t="e">
        <f>S16-'Memória de Cálculo'!#REF!-'Memória de Cálculo'!#REF!</f>
        <v>#REF!</v>
      </c>
    </row>
    <row r="17" spans="2:21" ht="15" customHeight="1">
      <c r="B17" s="197" t="s">
        <v>953</v>
      </c>
      <c r="C17" s="463" t="s">
        <v>659</v>
      </c>
      <c r="D17" s="463"/>
      <c r="E17" s="463"/>
      <c r="F17" s="463"/>
      <c r="G17" s="198">
        <v>0</v>
      </c>
      <c r="H17" s="198">
        <v>0</v>
      </c>
      <c r="I17" s="464">
        <v>0</v>
      </c>
      <c r="J17" s="464"/>
      <c r="K17" s="198">
        <v>0</v>
      </c>
      <c r="L17" s="198">
        <v>0</v>
      </c>
      <c r="M17" s="198">
        <v>0</v>
      </c>
      <c r="N17" s="198">
        <v>0</v>
      </c>
      <c r="O17" s="464">
        <v>0</v>
      </c>
      <c r="P17" s="464"/>
      <c r="Q17" s="464"/>
      <c r="R17" s="198">
        <v>1996</v>
      </c>
      <c r="S17" s="198">
        <v>1996</v>
      </c>
      <c r="T17" s="198">
        <v>-1996</v>
      </c>
      <c r="U17" s="230" t="e">
        <f>S17-'Memória de Cálculo'!#REF!</f>
        <v>#REF!</v>
      </c>
    </row>
    <row r="18" spans="2:21" ht="15" customHeight="1">
      <c r="B18" s="197" t="s">
        <v>954</v>
      </c>
      <c r="C18" s="463" t="s">
        <v>660</v>
      </c>
      <c r="D18" s="463"/>
      <c r="E18" s="463"/>
      <c r="F18" s="463"/>
      <c r="G18" s="198">
        <v>0</v>
      </c>
      <c r="H18" s="198">
        <v>0</v>
      </c>
      <c r="I18" s="464">
        <v>0</v>
      </c>
      <c r="J18" s="464"/>
      <c r="K18" s="198">
        <v>0</v>
      </c>
      <c r="L18" s="198">
        <v>0</v>
      </c>
      <c r="M18" s="198">
        <v>0</v>
      </c>
      <c r="N18" s="198">
        <v>0</v>
      </c>
      <c r="O18" s="464">
        <v>0</v>
      </c>
      <c r="P18" s="464"/>
      <c r="Q18" s="464"/>
      <c r="R18" s="198">
        <v>1287108.82</v>
      </c>
      <c r="S18" s="198">
        <v>1287108.82</v>
      </c>
      <c r="T18" s="198">
        <v>-1287108.82</v>
      </c>
      <c r="U18" s="230" t="e">
        <f>S18-'Memória de Cálculo'!#REF!-'Memória de Cálculo'!#REF!</f>
        <v>#REF!</v>
      </c>
    </row>
    <row r="19" spans="2:21" ht="15" customHeight="1">
      <c r="B19" s="197" t="s">
        <v>955</v>
      </c>
      <c r="C19" s="463" t="s">
        <v>661</v>
      </c>
      <c r="D19" s="463"/>
      <c r="E19" s="463"/>
      <c r="F19" s="463"/>
      <c r="G19" s="198">
        <v>0</v>
      </c>
      <c r="H19" s="198">
        <v>0</v>
      </c>
      <c r="I19" s="464">
        <v>0</v>
      </c>
      <c r="J19" s="464"/>
      <c r="K19" s="198">
        <v>0</v>
      </c>
      <c r="L19" s="198">
        <v>0</v>
      </c>
      <c r="M19" s="198">
        <v>0</v>
      </c>
      <c r="N19" s="198">
        <v>0</v>
      </c>
      <c r="O19" s="464">
        <v>0</v>
      </c>
      <c r="P19" s="464"/>
      <c r="Q19" s="464"/>
      <c r="R19" s="198">
        <v>604283.33</v>
      </c>
      <c r="S19" s="198">
        <v>604283.33</v>
      </c>
      <c r="T19" s="198">
        <v>-604283.33</v>
      </c>
      <c r="U19" s="230" t="e">
        <f>S19-'Memória de Cálculo'!#REF!-'Memória de Cálculo'!#REF!</f>
        <v>#REF!</v>
      </c>
    </row>
    <row r="20" spans="2:21" ht="15" customHeight="1">
      <c r="B20" s="197" t="s">
        <v>956</v>
      </c>
      <c r="C20" s="463" t="s">
        <v>662</v>
      </c>
      <c r="D20" s="463"/>
      <c r="E20" s="463"/>
      <c r="F20" s="463"/>
      <c r="G20" s="198">
        <v>0</v>
      </c>
      <c r="H20" s="198">
        <v>0</v>
      </c>
      <c r="I20" s="464">
        <v>0</v>
      </c>
      <c r="J20" s="464"/>
      <c r="K20" s="198">
        <v>0</v>
      </c>
      <c r="L20" s="198">
        <v>0</v>
      </c>
      <c r="M20" s="198">
        <v>0</v>
      </c>
      <c r="N20" s="198">
        <v>0</v>
      </c>
      <c r="O20" s="464">
        <v>0</v>
      </c>
      <c r="P20" s="464"/>
      <c r="Q20" s="464"/>
      <c r="R20" s="198">
        <v>727205.28</v>
      </c>
      <c r="S20" s="198">
        <v>727205.28</v>
      </c>
      <c r="T20" s="198">
        <v>-727205.28</v>
      </c>
      <c r="U20" s="230" t="e">
        <f>S20-'Memória de Cálculo'!#REF!</f>
        <v>#REF!</v>
      </c>
    </row>
    <row r="21" spans="2:21" ht="15" customHeight="1">
      <c r="B21" s="197" t="s">
        <v>957</v>
      </c>
      <c r="C21" s="463" t="s">
        <v>663</v>
      </c>
      <c r="D21" s="463"/>
      <c r="E21" s="463"/>
      <c r="F21" s="463"/>
      <c r="G21" s="198">
        <v>0</v>
      </c>
      <c r="H21" s="198">
        <v>0</v>
      </c>
      <c r="I21" s="464">
        <v>0</v>
      </c>
      <c r="J21" s="464"/>
      <c r="K21" s="198">
        <v>0</v>
      </c>
      <c r="L21" s="198">
        <v>0</v>
      </c>
      <c r="M21" s="198">
        <v>0</v>
      </c>
      <c r="N21" s="198">
        <v>0</v>
      </c>
      <c r="O21" s="464">
        <v>0</v>
      </c>
      <c r="P21" s="464"/>
      <c r="Q21" s="464"/>
      <c r="R21" s="198">
        <v>276328.59</v>
      </c>
      <c r="S21" s="198">
        <v>276328.59</v>
      </c>
      <c r="T21" s="198">
        <v>-276328.59</v>
      </c>
      <c r="U21" s="230" t="e">
        <f>S21-'Memória de Cálculo'!#REF!-'Memória de Cálculo'!#REF!</f>
        <v>#REF!</v>
      </c>
    </row>
    <row r="22" spans="2:21" ht="15" customHeight="1">
      <c r="B22" s="197" t="s">
        <v>958</v>
      </c>
      <c r="C22" s="463" t="s">
        <v>664</v>
      </c>
      <c r="D22" s="463"/>
      <c r="E22" s="463"/>
      <c r="F22" s="463"/>
      <c r="G22" s="198">
        <v>0</v>
      </c>
      <c r="H22" s="198">
        <v>0</v>
      </c>
      <c r="I22" s="464">
        <v>0</v>
      </c>
      <c r="J22" s="464"/>
      <c r="K22" s="198">
        <v>0</v>
      </c>
      <c r="L22" s="198">
        <v>0</v>
      </c>
      <c r="M22" s="198">
        <v>0</v>
      </c>
      <c r="N22" s="198">
        <v>0</v>
      </c>
      <c r="O22" s="464">
        <v>0</v>
      </c>
      <c r="P22" s="464"/>
      <c r="Q22" s="464"/>
      <c r="R22" s="198">
        <v>28126.55</v>
      </c>
      <c r="S22" s="198">
        <v>28126.55</v>
      </c>
      <c r="T22" s="198">
        <v>-28126.55</v>
      </c>
      <c r="U22" s="230" t="e">
        <f>S22-'Memória de Cálculo'!#REF!-'Memória de Cálculo'!#REF!</f>
        <v>#REF!</v>
      </c>
    </row>
    <row r="23" spans="2:21" ht="15" customHeight="1">
      <c r="B23" s="197" t="s">
        <v>959</v>
      </c>
      <c r="C23" s="463" t="s">
        <v>665</v>
      </c>
      <c r="D23" s="463"/>
      <c r="E23" s="463"/>
      <c r="F23" s="463"/>
      <c r="G23" s="198">
        <v>0</v>
      </c>
      <c r="H23" s="198">
        <v>0</v>
      </c>
      <c r="I23" s="464">
        <v>0</v>
      </c>
      <c r="J23" s="464"/>
      <c r="K23" s="198">
        <v>0</v>
      </c>
      <c r="L23" s="198">
        <v>0</v>
      </c>
      <c r="M23" s="198">
        <v>0</v>
      </c>
      <c r="N23" s="198">
        <v>0</v>
      </c>
      <c r="O23" s="464">
        <v>0</v>
      </c>
      <c r="P23" s="464"/>
      <c r="Q23" s="464"/>
      <c r="R23" s="198">
        <v>1589.26</v>
      </c>
      <c r="S23" s="198">
        <v>1589.26</v>
      </c>
      <c r="T23" s="198">
        <v>-1589.26</v>
      </c>
      <c r="U23" s="230" t="e">
        <f>S23-'Memória de Cálculo'!#REF!</f>
        <v>#REF!</v>
      </c>
    </row>
    <row r="24" spans="2:21" ht="15" customHeight="1">
      <c r="B24" s="197" t="s">
        <v>962</v>
      </c>
      <c r="C24" s="463" t="s">
        <v>666</v>
      </c>
      <c r="D24" s="463"/>
      <c r="E24" s="463"/>
      <c r="F24" s="463"/>
      <c r="G24" s="198">
        <v>0</v>
      </c>
      <c r="H24" s="198">
        <v>0</v>
      </c>
      <c r="I24" s="464">
        <v>0</v>
      </c>
      <c r="J24" s="464"/>
      <c r="K24" s="198">
        <v>0</v>
      </c>
      <c r="L24" s="198">
        <v>0</v>
      </c>
      <c r="M24" s="198">
        <v>97.3</v>
      </c>
      <c r="N24" s="198">
        <v>-1.94</v>
      </c>
      <c r="O24" s="464">
        <v>95.36</v>
      </c>
      <c r="P24" s="464"/>
      <c r="Q24" s="464"/>
      <c r="R24" s="198">
        <v>38465.53</v>
      </c>
      <c r="S24" s="198">
        <v>38560.89</v>
      </c>
      <c r="T24" s="198">
        <v>-38560.89</v>
      </c>
      <c r="U24" s="230" t="e">
        <f>S24-'Memória de Cálculo'!#REF!+'Memória de Cálculo'!#REF!+'Memória de Cálculo'!#REF!</f>
        <v>#REF!</v>
      </c>
    </row>
    <row r="25" spans="2:21" ht="15" customHeight="1">
      <c r="B25" s="197" t="s">
        <v>963</v>
      </c>
      <c r="C25" s="463" t="s">
        <v>667</v>
      </c>
      <c r="D25" s="463"/>
      <c r="E25" s="463"/>
      <c r="F25" s="463"/>
      <c r="G25" s="198">
        <v>0</v>
      </c>
      <c r="H25" s="198">
        <v>0</v>
      </c>
      <c r="I25" s="464">
        <v>0</v>
      </c>
      <c r="J25" s="464"/>
      <c r="K25" s="198">
        <v>0</v>
      </c>
      <c r="L25" s="198">
        <v>0</v>
      </c>
      <c r="M25" s="198">
        <v>0</v>
      </c>
      <c r="N25" s="198">
        <v>0</v>
      </c>
      <c r="O25" s="464">
        <v>0</v>
      </c>
      <c r="P25" s="464"/>
      <c r="Q25" s="464"/>
      <c r="R25" s="198">
        <v>7595.84</v>
      </c>
      <c r="S25" s="198">
        <v>7595.84</v>
      </c>
      <c r="T25" s="198">
        <v>-7595.84</v>
      </c>
      <c r="U25" s="230" t="e">
        <f>S25-'Memória de Cálculo'!#REF!</f>
        <v>#REF!</v>
      </c>
    </row>
    <row r="26" spans="2:21" ht="15" customHeight="1">
      <c r="B26" s="197" t="s">
        <v>964</v>
      </c>
      <c r="C26" s="463" t="s">
        <v>668</v>
      </c>
      <c r="D26" s="463"/>
      <c r="E26" s="463"/>
      <c r="F26" s="463"/>
      <c r="G26" s="198">
        <v>0</v>
      </c>
      <c r="H26" s="198">
        <v>0</v>
      </c>
      <c r="I26" s="464">
        <v>0</v>
      </c>
      <c r="J26" s="464"/>
      <c r="K26" s="198">
        <v>0</v>
      </c>
      <c r="L26" s="198">
        <v>0</v>
      </c>
      <c r="M26" s="198">
        <v>0</v>
      </c>
      <c r="N26" s="198">
        <v>0</v>
      </c>
      <c r="O26" s="464">
        <v>0</v>
      </c>
      <c r="P26" s="464"/>
      <c r="Q26" s="464"/>
      <c r="R26" s="198">
        <v>135478.27</v>
      </c>
      <c r="S26" s="198">
        <v>135478.27</v>
      </c>
      <c r="T26" s="198">
        <v>-135478.27</v>
      </c>
      <c r="U26" s="230" t="e">
        <f>'DPE - Outubro 2020'!S26-'Memória de Cálculo'!#REF!-'Memória de Cálculo'!#REF!</f>
        <v>#REF!</v>
      </c>
    </row>
    <row r="27" spans="2:21" ht="15" customHeight="1">
      <c r="B27" s="197" t="s">
        <v>965</v>
      </c>
      <c r="C27" s="463" t="s">
        <v>669</v>
      </c>
      <c r="D27" s="463"/>
      <c r="E27" s="463"/>
      <c r="F27" s="463"/>
      <c r="G27" s="198">
        <v>0</v>
      </c>
      <c r="H27" s="198">
        <v>0</v>
      </c>
      <c r="I27" s="464">
        <v>0</v>
      </c>
      <c r="J27" s="464"/>
      <c r="K27" s="198">
        <v>0</v>
      </c>
      <c r="L27" s="198">
        <v>0</v>
      </c>
      <c r="M27" s="198">
        <v>0</v>
      </c>
      <c r="N27" s="198">
        <v>0</v>
      </c>
      <c r="O27" s="464">
        <v>0</v>
      </c>
      <c r="P27" s="464"/>
      <c r="Q27" s="464"/>
      <c r="R27" s="198">
        <v>54.57</v>
      </c>
      <c r="S27" s="198">
        <v>54.57</v>
      </c>
      <c r="T27" s="198">
        <v>-54.57</v>
      </c>
      <c r="U27" s="230" t="e">
        <f>S27-'Memória de Cálculo'!#REF!</f>
        <v>#REF!</v>
      </c>
    </row>
    <row r="28" spans="2:21" ht="15" customHeight="1">
      <c r="B28" s="197" t="s">
        <v>966</v>
      </c>
      <c r="C28" s="463" t="s">
        <v>670</v>
      </c>
      <c r="D28" s="463"/>
      <c r="E28" s="463"/>
      <c r="F28" s="463"/>
      <c r="G28" s="198">
        <v>0</v>
      </c>
      <c r="H28" s="198">
        <v>0</v>
      </c>
      <c r="I28" s="464">
        <v>0</v>
      </c>
      <c r="J28" s="464"/>
      <c r="K28" s="198">
        <v>0</v>
      </c>
      <c r="L28" s="198">
        <v>0</v>
      </c>
      <c r="M28" s="198">
        <v>0</v>
      </c>
      <c r="N28" s="198">
        <v>0</v>
      </c>
      <c r="O28" s="464">
        <v>0</v>
      </c>
      <c r="P28" s="464"/>
      <c r="Q28" s="464"/>
      <c r="R28" s="198">
        <v>3139.89</v>
      </c>
      <c r="S28" s="198">
        <v>3139.89</v>
      </c>
      <c r="T28" s="198">
        <v>-3139.89</v>
      </c>
      <c r="U28" s="230" t="e">
        <f>S28-'Memória de Cálculo'!#REF!-'Memória de Cálculo'!#REF!</f>
        <v>#REF!</v>
      </c>
    </row>
    <row r="29" spans="2:21" ht="15" customHeight="1">
      <c r="B29" s="197" t="s">
        <v>967</v>
      </c>
      <c r="C29" s="463" t="s">
        <v>671</v>
      </c>
      <c r="D29" s="463"/>
      <c r="E29" s="463"/>
      <c r="F29" s="463"/>
      <c r="G29" s="198">
        <v>0</v>
      </c>
      <c r="H29" s="198">
        <v>0</v>
      </c>
      <c r="I29" s="464">
        <v>0</v>
      </c>
      <c r="J29" s="464"/>
      <c r="K29" s="198">
        <v>0</v>
      </c>
      <c r="L29" s="198">
        <v>0</v>
      </c>
      <c r="M29" s="198">
        <v>0</v>
      </c>
      <c r="N29" s="198">
        <v>0</v>
      </c>
      <c r="O29" s="464">
        <v>0</v>
      </c>
      <c r="P29" s="464"/>
      <c r="Q29" s="464"/>
      <c r="R29" s="198">
        <v>58052.06</v>
      </c>
      <c r="S29" s="198">
        <v>58052.06</v>
      </c>
      <c r="T29" s="198">
        <v>-58052.06</v>
      </c>
      <c r="U29" s="230" t="e">
        <f>S29-'Memória de Cálculo'!#REF!</f>
        <v>#REF!</v>
      </c>
    </row>
    <row r="30" spans="2:21" ht="15" customHeight="1">
      <c r="B30" s="193" t="s">
        <v>968</v>
      </c>
      <c r="C30" s="461" t="s">
        <v>672</v>
      </c>
      <c r="D30" s="461"/>
      <c r="E30" s="461"/>
      <c r="F30" s="461"/>
      <c r="G30" s="194">
        <v>0</v>
      </c>
      <c r="H30" s="194">
        <v>0</v>
      </c>
      <c r="I30" s="462">
        <v>0</v>
      </c>
      <c r="J30" s="462"/>
      <c r="K30" s="194">
        <v>0</v>
      </c>
      <c r="L30" s="194">
        <v>0</v>
      </c>
      <c r="M30" s="194">
        <v>-68091.23</v>
      </c>
      <c r="N30" s="194">
        <v>-0.01</v>
      </c>
      <c r="O30" s="462">
        <v>-68091.24</v>
      </c>
      <c r="P30" s="462"/>
      <c r="Q30" s="462"/>
      <c r="R30" s="194">
        <v>209802.25</v>
      </c>
      <c r="S30" s="194">
        <v>141711.01</v>
      </c>
      <c r="T30" s="194">
        <v>-141711.01</v>
      </c>
      <c r="U30" s="228">
        <f>S30-S31-S32-S33-S34</f>
        <v>0</v>
      </c>
    </row>
    <row r="31" spans="2:21" ht="15" customHeight="1">
      <c r="B31" s="200" t="s">
        <v>969</v>
      </c>
      <c r="C31" s="465" t="s">
        <v>673</v>
      </c>
      <c r="D31" s="465"/>
      <c r="E31" s="465"/>
      <c r="F31" s="465"/>
      <c r="G31" s="201">
        <v>0</v>
      </c>
      <c r="H31" s="201">
        <v>0</v>
      </c>
      <c r="I31" s="466">
        <v>0</v>
      </c>
      <c r="J31" s="466"/>
      <c r="K31" s="201">
        <v>0</v>
      </c>
      <c r="L31" s="201">
        <v>0</v>
      </c>
      <c r="M31" s="201">
        <v>214.97</v>
      </c>
      <c r="N31" s="201">
        <v>0</v>
      </c>
      <c r="O31" s="466">
        <v>214.97</v>
      </c>
      <c r="P31" s="466"/>
      <c r="Q31" s="466"/>
      <c r="R31" s="201">
        <v>1386.66</v>
      </c>
      <c r="S31" s="201">
        <v>1601.63</v>
      </c>
      <c r="T31" s="201">
        <v>-1601.63</v>
      </c>
      <c r="U31" s="231" t="e">
        <f>S31-'Memória de Cálculo'!#REF!</f>
        <v>#REF!</v>
      </c>
    </row>
    <row r="32" spans="2:21" ht="15" customHeight="1">
      <c r="B32" s="200" t="s">
        <v>970</v>
      </c>
      <c r="C32" s="465" t="s">
        <v>674</v>
      </c>
      <c r="D32" s="465"/>
      <c r="E32" s="465"/>
      <c r="F32" s="465"/>
      <c r="G32" s="201">
        <v>0</v>
      </c>
      <c r="H32" s="201">
        <v>0</v>
      </c>
      <c r="I32" s="466">
        <v>0</v>
      </c>
      <c r="J32" s="466"/>
      <c r="K32" s="201">
        <v>0</v>
      </c>
      <c r="L32" s="201">
        <v>0</v>
      </c>
      <c r="M32" s="201">
        <v>-68306.2</v>
      </c>
      <c r="N32" s="201">
        <v>-0.01</v>
      </c>
      <c r="O32" s="466">
        <v>-68306.21</v>
      </c>
      <c r="P32" s="466"/>
      <c r="Q32" s="466"/>
      <c r="R32" s="201">
        <v>158511.37</v>
      </c>
      <c r="S32" s="201">
        <v>90205.16</v>
      </c>
      <c r="T32" s="201">
        <v>-90205.16</v>
      </c>
      <c r="U32" s="231" t="e">
        <f>S32-'Memória de Cálculo'!#REF!+'Memória de Cálculo'!#REF!</f>
        <v>#REF!</v>
      </c>
    </row>
    <row r="33" spans="2:21" ht="15" customHeight="1">
      <c r="B33" s="200" t="s">
        <v>973</v>
      </c>
      <c r="C33" s="465" t="s">
        <v>675</v>
      </c>
      <c r="D33" s="465"/>
      <c r="E33" s="465"/>
      <c r="F33" s="465"/>
      <c r="G33" s="201">
        <v>0</v>
      </c>
      <c r="H33" s="201">
        <v>0</v>
      </c>
      <c r="I33" s="466">
        <v>0</v>
      </c>
      <c r="J33" s="466"/>
      <c r="K33" s="201">
        <v>0</v>
      </c>
      <c r="L33" s="201">
        <v>0</v>
      </c>
      <c r="M33" s="201">
        <v>0</v>
      </c>
      <c r="N33" s="201">
        <v>0</v>
      </c>
      <c r="O33" s="466">
        <v>0</v>
      </c>
      <c r="P33" s="466"/>
      <c r="Q33" s="466"/>
      <c r="R33" s="201">
        <v>5293.63</v>
      </c>
      <c r="S33" s="201">
        <v>5293.63</v>
      </c>
      <c r="T33" s="201">
        <v>-5293.63</v>
      </c>
      <c r="U33" s="231" t="e">
        <f>S33-'Memória de Cálculo'!#REF!-'Memória de Cálculo'!#REF!</f>
        <v>#REF!</v>
      </c>
    </row>
    <row r="34" spans="2:21" ht="15" customHeight="1">
      <c r="B34" s="200" t="s">
        <v>974</v>
      </c>
      <c r="C34" s="465" t="s">
        <v>676</v>
      </c>
      <c r="D34" s="465"/>
      <c r="E34" s="465"/>
      <c r="F34" s="465"/>
      <c r="G34" s="201">
        <v>0</v>
      </c>
      <c r="H34" s="201">
        <v>0</v>
      </c>
      <c r="I34" s="466">
        <v>0</v>
      </c>
      <c r="J34" s="466"/>
      <c r="K34" s="201">
        <v>0</v>
      </c>
      <c r="L34" s="201">
        <v>0</v>
      </c>
      <c r="M34" s="201">
        <v>0</v>
      </c>
      <c r="N34" s="201">
        <v>0</v>
      </c>
      <c r="O34" s="466">
        <v>0</v>
      </c>
      <c r="P34" s="466"/>
      <c r="Q34" s="466"/>
      <c r="R34" s="201">
        <v>44610.59</v>
      </c>
      <c r="S34" s="201">
        <v>44610.59</v>
      </c>
      <c r="T34" s="201">
        <v>-44610.59</v>
      </c>
      <c r="U34" s="231" t="e">
        <f>S34-'Memória de Cálculo'!#REF!</f>
        <v>#REF!</v>
      </c>
    </row>
    <row r="35" spans="2:21" ht="15" customHeight="1">
      <c r="B35" s="193" t="s">
        <v>975</v>
      </c>
      <c r="C35" s="461" t="s">
        <v>677</v>
      </c>
      <c r="D35" s="461"/>
      <c r="E35" s="461"/>
      <c r="F35" s="461"/>
      <c r="G35" s="194">
        <v>0</v>
      </c>
      <c r="H35" s="194">
        <v>0</v>
      </c>
      <c r="I35" s="462">
        <v>0</v>
      </c>
      <c r="J35" s="462"/>
      <c r="K35" s="194">
        <v>0</v>
      </c>
      <c r="L35" s="194">
        <v>0</v>
      </c>
      <c r="M35" s="194">
        <v>0</v>
      </c>
      <c r="N35" s="194">
        <v>0</v>
      </c>
      <c r="O35" s="462">
        <v>0</v>
      </c>
      <c r="P35" s="462"/>
      <c r="Q35" s="462"/>
      <c r="R35" s="194">
        <v>319670.44</v>
      </c>
      <c r="S35" s="194">
        <v>319670.44</v>
      </c>
      <c r="T35" s="194">
        <v>-319670.44</v>
      </c>
      <c r="U35" s="228">
        <f>S35-S36-S37</f>
        <v>0</v>
      </c>
    </row>
    <row r="36" spans="2:21" ht="15" customHeight="1">
      <c r="B36" s="200" t="s">
        <v>976</v>
      </c>
      <c r="C36" s="465" t="s">
        <v>678</v>
      </c>
      <c r="D36" s="465"/>
      <c r="E36" s="465"/>
      <c r="F36" s="465"/>
      <c r="G36" s="201">
        <v>0</v>
      </c>
      <c r="H36" s="201">
        <v>0</v>
      </c>
      <c r="I36" s="466">
        <v>0</v>
      </c>
      <c r="J36" s="466"/>
      <c r="K36" s="201">
        <v>0</v>
      </c>
      <c r="L36" s="201">
        <v>0</v>
      </c>
      <c r="M36" s="201">
        <v>0</v>
      </c>
      <c r="N36" s="201">
        <v>0</v>
      </c>
      <c r="O36" s="466">
        <v>0</v>
      </c>
      <c r="P36" s="466"/>
      <c r="Q36" s="466"/>
      <c r="R36" s="201">
        <v>152800</v>
      </c>
      <c r="S36" s="201">
        <v>152800</v>
      </c>
      <c r="T36" s="201">
        <v>-152800</v>
      </c>
      <c r="U36" s="231" t="e">
        <f>S36-'Memória de Cálculo'!#REF!-'Memória de Cálculo'!#REF!</f>
        <v>#REF!</v>
      </c>
    </row>
    <row r="37" spans="2:21" ht="15" customHeight="1">
      <c r="B37" s="200" t="s">
        <v>977</v>
      </c>
      <c r="C37" s="465" t="s">
        <v>679</v>
      </c>
      <c r="D37" s="465"/>
      <c r="E37" s="465"/>
      <c r="F37" s="465"/>
      <c r="G37" s="201">
        <v>0</v>
      </c>
      <c r="H37" s="201">
        <v>0</v>
      </c>
      <c r="I37" s="466">
        <v>0</v>
      </c>
      <c r="J37" s="466"/>
      <c r="K37" s="201">
        <v>0</v>
      </c>
      <c r="L37" s="201">
        <v>0</v>
      </c>
      <c r="M37" s="201">
        <v>0</v>
      </c>
      <c r="N37" s="201">
        <v>0</v>
      </c>
      <c r="O37" s="466">
        <v>0</v>
      </c>
      <c r="P37" s="466"/>
      <c r="Q37" s="466"/>
      <c r="R37" s="201">
        <v>166870.44</v>
      </c>
      <c r="S37" s="201">
        <v>166870.44</v>
      </c>
      <c r="T37" s="201">
        <v>-166870.44</v>
      </c>
      <c r="U37" s="231" t="e">
        <f>S37-'Memória de Cálculo'!#REF!-'Memória de Cálculo'!#REF!</f>
        <v>#REF!</v>
      </c>
    </row>
    <row r="38" spans="2:21" ht="15" customHeight="1">
      <c r="B38" s="197" t="s">
        <v>684</v>
      </c>
      <c r="C38" s="463" t="s">
        <v>680</v>
      </c>
      <c r="D38" s="463"/>
      <c r="E38" s="463"/>
      <c r="F38" s="463"/>
      <c r="G38" s="198">
        <v>0</v>
      </c>
      <c r="H38" s="198">
        <v>0</v>
      </c>
      <c r="I38" s="464">
        <v>0</v>
      </c>
      <c r="J38" s="464"/>
      <c r="K38" s="198">
        <v>0</v>
      </c>
      <c r="L38" s="198">
        <v>0</v>
      </c>
      <c r="M38" s="198">
        <v>-14051.33</v>
      </c>
      <c r="N38" s="198">
        <v>0</v>
      </c>
      <c r="O38" s="464">
        <v>-14051.33</v>
      </c>
      <c r="P38" s="464"/>
      <c r="Q38" s="464"/>
      <c r="R38" s="198">
        <v>88322.66</v>
      </c>
      <c r="S38" s="198">
        <v>74271.33</v>
      </c>
      <c r="T38" s="198">
        <v>-74271.33</v>
      </c>
      <c r="U38" s="230" t="e">
        <f>S38-'Memória de Cálculo'!#REF!</f>
        <v>#REF!</v>
      </c>
    </row>
    <row r="39" spans="2:21" ht="15" customHeight="1">
      <c r="B39" s="193" t="s">
        <v>686</v>
      </c>
      <c r="C39" s="461" t="s">
        <v>681</v>
      </c>
      <c r="D39" s="461"/>
      <c r="E39" s="461"/>
      <c r="F39" s="461"/>
      <c r="G39" s="194">
        <v>0</v>
      </c>
      <c r="H39" s="194">
        <v>0</v>
      </c>
      <c r="I39" s="462">
        <v>0</v>
      </c>
      <c r="J39" s="462"/>
      <c r="K39" s="194">
        <v>0</v>
      </c>
      <c r="L39" s="194">
        <v>0</v>
      </c>
      <c r="M39" s="194">
        <v>-14051.33</v>
      </c>
      <c r="N39" s="194">
        <v>0</v>
      </c>
      <c r="O39" s="462">
        <v>-14051.33</v>
      </c>
      <c r="P39" s="462"/>
      <c r="Q39" s="462"/>
      <c r="R39" s="194">
        <v>88322.66</v>
      </c>
      <c r="S39" s="194">
        <v>74271.33</v>
      </c>
      <c r="T39" s="194">
        <v>-74271.33</v>
      </c>
      <c r="U39" s="228" t="e">
        <f>S39-'Memória de Cálculo'!#REF!</f>
        <v>#REF!</v>
      </c>
    </row>
    <row r="40" spans="2:21" ht="15" customHeight="1">
      <c r="B40" s="204" t="s">
        <v>687</v>
      </c>
      <c r="C40" s="467" t="s">
        <v>682</v>
      </c>
      <c r="D40" s="467"/>
      <c r="E40" s="467"/>
      <c r="F40" s="467"/>
      <c r="G40" s="205">
        <v>0</v>
      </c>
      <c r="H40" s="205">
        <v>0</v>
      </c>
      <c r="I40" s="468">
        <v>0</v>
      </c>
      <c r="J40" s="468"/>
      <c r="K40" s="205">
        <v>0</v>
      </c>
      <c r="L40" s="205">
        <v>0</v>
      </c>
      <c r="M40" s="205">
        <v>0</v>
      </c>
      <c r="N40" s="205">
        <v>0</v>
      </c>
      <c r="O40" s="468">
        <v>0</v>
      </c>
      <c r="P40" s="468"/>
      <c r="Q40" s="468"/>
      <c r="R40" s="205">
        <v>552657.18</v>
      </c>
      <c r="S40" s="205">
        <v>552657.18</v>
      </c>
      <c r="T40" s="205">
        <v>-552657.18</v>
      </c>
      <c r="U40" s="232"/>
    </row>
    <row r="41" spans="2:21" ht="15" customHeight="1">
      <c r="B41" s="204" t="s">
        <v>689</v>
      </c>
      <c r="C41" s="467" t="s">
        <v>672</v>
      </c>
      <c r="D41" s="467"/>
      <c r="E41" s="467"/>
      <c r="F41" s="467"/>
      <c r="G41" s="205">
        <v>0</v>
      </c>
      <c r="H41" s="205">
        <v>0</v>
      </c>
      <c r="I41" s="468">
        <v>0</v>
      </c>
      <c r="J41" s="468"/>
      <c r="K41" s="205">
        <v>0</v>
      </c>
      <c r="L41" s="205">
        <v>0</v>
      </c>
      <c r="M41" s="205">
        <v>0</v>
      </c>
      <c r="N41" s="205">
        <v>0</v>
      </c>
      <c r="O41" s="468">
        <v>0</v>
      </c>
      <c r="P41" s="468"/>
      <c r="Q41" s="468"/>
      <c r="R41" s="205">
        <v>552657.18</v>
      </c>
      <c r="S41" s="205">
        <v>552657.18</v>
      </c>
      <c r="T41" s="205">
        <v>-552657.18</v>
      </c>
      <c r="U41" s="232"/>
    </row>
    <row r="42" spans="2:21" ht="15.75" customHeight="1">
      <c r="B42" s="208" t="s">
        <v>691</v>
      </c>
      <c r="C42" s="469" t="s">
        <v>683</v>
      </c>
      <c r="D42" s="469"/>
      <c r="E42" s="469"/>
      <c r="F42" s="469"/>
      <c r="G42" s="209">
        <v>0</v>
      </c>
      <c r="H42" s="209">
        <v>0</v>
      </c>
      <c r="I42" s="470">
        <v>0</v>
      </c>
      <c r="J42" s="470"/>
      <c r="K42" s="209">
        <v>0</v>
      </c>
      <c r="L42" s="209">
        <v>0</v>
      </c>
      <c r="M42" s="209">
        <v>0</v>
      </c>
      <c r="N42" s="209">
        <v>0</v>
      </c>
      <c r="O42" s="470">
        <v>0</v>
      </c>
      <c r="P42" s="470"/>
      <c r="Q42" s="470"/>
      <c r="R42" s="209">
        <v>552657.18</v>
      </c>
      <c r="S42" s="209">
        <v>552657.18</v>
      </c>
      <c r="T42" s="209">
        <v>-552657.18</v>
      </c>
      <c r="U42" s="233" t="e">
        <f>S42-'Memória de Cálculo'!#REF!-'Memória de Cálculo'!#REF!</f>
        <v>#REF!</v>
      </c>
    </row>
    <row r="43" spans="2:21" ht="15" customHeight="1" hidden="1">
      <c r="B43" s="188" t="s">
        <v>978</v>
      </c>
      <c r="C43" s="459" t="s">
        <v>685</v>
      </c>
      <c r="D43" s="459"/>
      <c r="E43" s="459"/>
      <c r="F43" s="459"/>
      <c r="G43" s="189">
        <v>13900000</v>
      </c>
      <c r="H43" s="189">
        <v>0</v>
      </c>
      <c r="I43" s="460">
        <v>0</v>
      </c>
      <c r="J43" s="460"/>
      <c r="K43" s="189">
        <v>0</v>
      </c>
      <c r="L43" s="189">
        <v>13900000</v>
      </c>
      <c r="M43" s="189">
        <v>-3981.15</v>
      </c>
      <c r="N43" s="189">
        <v>-95803.41</v>
      </c>
      <c r="O43" s="460">
        <v>-99784.56</v>
      </c>
      <c r="P43" s="460"/>
      <c r="Q43" s="460"/>
      <c r="R43" s="189">
        <v>441106.42</v>
      </c>
      <c r="S43" s="189">
        <v>341321.86</v>
      </c>
      <c r="T43" s="189">
        <v>13558678.14</v>
      </c>
      <c r="U43" s="234"/>
    </row>
    <row r="44" spans="2:21" ht="15" customHeight="1" hidden="1">
      <c r="B44" s="204" t="s">
        <v>979</v>
      </c>
      <c r="C44" s="467" t="s">
        <v>654</v>
      </c>
      <c r="D44" s="467"/>
      <c r="E44" s="467"/>
      <c r="F44" s="467"/>
      <c r="G44" s="205">
        <v>0</v>
      </c>
      <c r="H44" s="205">
        <v>0</v>
      </c>
      <c r="I44" s="468">
        <v>0</v>
      </c>
      <c r="J44" s="468"/>
      <c r="K44" s="205">
        <v>0</v>
      </c>
      <c r="L44" s="205">
        <v>0</v>
      </c>
      <c r="M44" s="205">
        <v>-3981.15</v>
      </c>
      <c r="N44" s="205">
        <v>-95803.41</v>
      </c>
      <c r="O44" s="468">
        <v>-99784.56</v>
      </c>
      <c r="P44" s="468"/>
      <c r="Q44" s="468"/>
      <c r="R44" s="205">
        <v>440936.42</v>
      </c>
      <c r="S44" s="205">
        <v>341151.86</v>
      </c>
      <c r="T44" s="205">
        <v>-341151.86</v>
      </c>
      <c r="U44" s="235"/>
    </row>
    <row r="45" spans="2:21" ht="15" customHeight="1" hidden="1">
      <c r="B45" s="204" t="s">
        <v>980</v>
      </c>
      <c r="C45" s="467" t="s">
        <v>692</v>
      </c>
      <c r="D45" s="467"/>
      <c r="E45" s="467"/>
      <c r="F45" s="467"/>
      <c r="G45" s="205">
        <v>0</v>
      </c>
      <c r="H45" s="205">
        <v>0</v>
      </c>
      <c r="I45" s="468">
        <v>0</v>
      </c>
      <c r="J45" s="468"/>
      <c r="K45" s="205">
        <v>0</v>
      </c>
      <c r="L45" s="205">
        <v>0</v>
      </c>
      <c r="M45" s="205">
        <v>350.59</v>
      </c>
      <c r="N45" s="205">
        <v>12318.36</v>
      </c>
      <c r="O45" s="468">
        <v>12668.95</v>
      </c>
      <c r="P45" s="468"/>
      <c r="Q45" s="468"/>
      <c r="R45" s="205">
        <v>4615.11</v>
      </c>
      <c r="S45" s="205">
        <v>17284.06</v>
      </c>
      <c r="T45" s="205">
        <v>-17284.06</v>
      </c>
      <c r="U45" s="235"/>
    </row>
    <row r="46" spans="2:21" ht="15" customHeight="1" hidden="1">
      <c r="B46" s="204" t="s">
        <v>693</v>
      </c>
      <c r="C46" s="467" t="s">
        <v>694</v>
      </c>
      <c r="D46" s="467"/>
      <c r="E46" s="467"/>
      <c r="F46" s="467"/>
      <c r="G46" s="205">
        <v>0</v>
      </c>
      <c r="H46" s="205">
        <v>0</v>
      </c>
      <c r="I46" s="468">
        <v>0</v>
      </c>
      <c r="J46" s="468"/>
      <c r="K46" s="205">
        <v>0</v>
      </c>
      <c r="L46" s="205">
        <v>0</v>
      </c>
      <c r="M46" s="205">
        <v>0</v>
      </c>
      <c r="N46" s="205">
        <v>-942.62</v>
      </c>
      <c r="O46" s="468">
        <v>-942.62</v>
      </c>
      <c r="P46" s="468"/>
      <c r="Q46" s="468"/>
      <c r="R46" s="205">
        <v>942.62</v>
      </c>
      <c r="S46" s="205">
        <v>0</v>
      </c>
      <c r="T46" s="205">
        <v>0</v>
      </c>
      <c r="U46" s="235"/>
    </row>
    <row r="47" spans="2:21" ht="15" customHeight="1" hidden="1">
      <c r="B47" s="204" t="s">
        <v>697</v>
      </c>
      <c r="C47" s="467" t="s">
        <v>698</v>
      </c>
      <c r="D47" s="467"/>
      <c r="E47" s="467"/>
      <c r="F47" s="467"/>
      <c r="G47" s="205">
        <v>0</v>
      </c>
      <c r="H47" s="205">
        <v>0</v>
      </c>
      <c r="I47" s="468">
        <v>0</v>
      </c>
      <c r="J47" s="468"/>
      <c r="K47" s="205">
        <v>0</v>
      </c>
      <c r="L47" s="205">
        <v>0</v>
      </c>
      <c r="M47" s="205">
        <v>0</v>
      </c>
      <c r="N47" s="205">
        <v>-2178.69</v>
      </c>
      <c r="O47" s="468">
        <v>-2178.69</v>
      </c>
      <c r="P47" s="468"/>
      <c r="Q47" s="468"/>
      <c r="R47" s="205">
        <v>2178.69</v>
      </c>
      <c r="S47" s="205">
        <v>0</v>
      </c>
      <c r="T47" s="205">
        <v>0</v>
      </c>
      <c r="U47" s="235"/>
    </row>
    <row r="48" spans="2:21" ht="15" customHeight="1" hidden="1">
      <c r="B48" s="204" t="s">
        <v>699</v>
      </c>
      <c r="C48" s="467" t="s">
        <v>700</v>
      </c>
      <c r="D48" s="467"/>
      <c r="E48" s="467"/>
      <c r="F48" s="467"/>
      <c r="G48" s="205">
        <v>0</v>
      </c>
      <c r="H48" s="205">
        <v>0</v>
      </c>
      <c r="I48" s="468">
        <v>0</v>
      </c>
      <c r="J48" s="468"/>
      <c r="K48" s="205">
        <v>0</v>
      </c>
      <c r="L48" s="205">
        <v>0</v>
      </c>
      <c r="M48" s="205">
        <v>270.4</v>
      </c>
      <c r="N48" s="205">
        <v>104</v>
      </c>
      <c r="O48" s="468">
        <v>374.4</v>
      </c>
      <c r="P48" s="468"/>
      <c r="Q48" s="468"/>
      <c r="R48" s="205">
        <v>0</v>
      </c>
      <c r="S48" s="205">
        <v>374.4</v>
      </c>
      <c r="T48" s="205">
        <v>-374.4</v>
      </c>
      <c r="U48" s="235"/>
    </row>
    <row r="49" spans="2:21" ht="15" customHeight="1" hidden="1">
      <c r="B49" s="204" t="s">
        <v>997</v>
      </c>
      <c r="C49" s="467" t="s">
        <v>998</v>
      </c>
      <c r="D49" s="467"/>
      <c r="E49" s="467"/>
      <c r="F49" s="467"/>
      <c r="G49" s="205">
        <v>0</v>
      </c>
      <c r="H49" s="205">
        <v>0</v>
      </c>
      <c r="I49" s="468">
        <v>0</v>
      </c>
      <c r="J49" s="468"/>
      <c r="K49" s="205">
        <v>0</v>
      </c>
      <c r="L49" s="205">
        <v>0</v>
      </c>
      <c r="M49" s="205">
        <v>0</v>
      </c>
      <c r="N49" s="205">
        <v>1728</v>
      </c>
      <c r="O49" s="468">
        <v>1728</v>
      </c>
      <c r="P49" s="468"/>
      <c r="Q49" s="468"/>
      <c r="R49" s="205">
        <v>0</v>
      </c>
      <c r="S49" s="205">
        <v>1728</v>
      </c>
      <c r="T49" s="205">
        <v>-1728</v>
      </c>
      <c r="U49" s="235"/>
    </row>
    <row r="50" spans="2:21" ht="15" customHeight="1" hidden="1">
      <c r="B50" s="204" t="s">
        <v>701</v>
      </c>
      <c r="C50" s="467" t="s">
        <v>702</v>
      </c>
      <c r="D50" s="467"/>
      <c r="E50" s="467"/>
      <c r="F50" s="467"/>
      <c r="G50" s="205">
        <v>0</v>
      </c>
      <c r="H50" s="205">
        <v>0</v>
      </c>
      <c r="I50" s="468">
        <v>0</v>
      </c>
      <c r="J50" s="468"/>
      <c r="K50" s="205">
        <v>0</v>
      </c>
      <c r="L50" s="205">
        <v>0</v>
      </c>
      <c r="M50" s="205">
        <v>0</v>
      </c>
      <c r="N50" s="205">
        <v>6891.86</v>
      </c>
      <c r="O50" s="468">
        <v>6891.86</v>
      </c>
      <c r="P50" s="468"/>
      <c r="Q50" s="468"/>
      <c r="R50" s="205">
        <v>0</v>
      </c>
      <c r="S50" s="205">
        <v>6891.86</v>
      </c>
      <c r="T50" s="205">
        <v>-6891.86</v>
      </c>
      <c r="U50" s="235"/>
    </row>
    <row r="51" spans="2:21" ht="15" customHeight="1" hidden="1">
      <c r="B51" s="204" t="s">
        <v>703</v>
      </c>
      <c r="C51" s="467" t="s">
        <v>704</v>
      </c>
      <c r="D51" s="467"/>
      <c r="E51" s="467"/>
      <c r="F51" s="467"/>
      <c r="G51" s="205">
        <v>0</v>
      </c>
      <c r="H51" s="205">
        <v>0</v>
      </c>
      <c r="I51" s="468">
        <v>0</v>
      </c>
      <c r="J51" s="468"/>
      <c r="K51" s="205">
        <v>0</v>
      </c>
      <c r="L51" s="205">
        <v>0</v>
      </c>
      <c r="M51" s="205">
        <v>0</v>
      </c>
      <c r="N51" s="205">
        <v>5000</v>
      </c>
      <c r="O51" s="468">
        <v>5000</v>
      </c>
      <c r="P51" s="468"/>
      <c r="Q51" s="468"/>
      <c r="R51" s="205">
        <v>0</v>
      </c>
      <c r="S51" s="205">
        <v>5000</v>
      </c>
      <c r="T51" s="205">
        <v>-5000</v>
      </c>
      <c r="U51" s="235"/>
    </row>
    <row r="52" spans="2:21" ht="15" customHeight="1" hidden="1">
      <c r="B52" s="204" t="s">
        <v>999</v>
      </c>
      <c r="C52" s="467" t="s">
        <v>1000</v>
      </c>
      <c r="D52" s="467"/>
      <c r="E52" s="467"/>
      <c r="F52" s="467"/>
      <c r="G52" s="205">
        <v>0</v>
      </c>
      <c r="H52" s="205">
        <v>0</v>
      </c>
      <c r="I52" s="468">
        <v>0</v>
      </c>
      <c r="J52" s="468"/>
      <c r="K52" s="205">
        <v>0</v>
      </c>
      <c r="L52" s="205">
        <v>0</v>
      </c>
      <c r="M52" s="205">
        <v>0</v>
      </c>
      <c r="N52" s="205">
        <v>3700</v>
      </c>
      <c r="O52" s="468">
        <v>3700</v>
      </c>
      <c r="P52" s="468"/>
      <c r="Q52" s="468"/>
      <c r="R52" s="205">
        <v>0</v>
      </c>
      <c r="S52" s="205">
        <v>3700</v>
      </c>
      <c r="T52" s="205">
        <v>-3700</v>
      </c>
      <c r="U52" s="235"/>
    </row>
    <row r="53" spans="2:21" ht="15" customHeight="1" hidden="1">
      <c r="B53" s="204" t="s">
        <v>705</v>
      </c>
      <c r="C53" s="467" t="s">
        <v>706</v>
      </c>
      <c r="D53" s="467"/>
      <c r="E53" s="467"/>
      <c r="F53" s="467"/>
      <c r="G53" s="205">
        <v>0</v>
      </c>
      <c r="H53" s="205">
        <v>0</v>
      </c>
      <c r="I53" s="468">
        <v>0</v>
      </c>
      <c r="J53" s="468"/>
      <c r="K53" s="205">
        <v>0</v>
      </c>
      <c r="L53" s="205">
        <v>0</v>
      </c>
      <c r="M53" s="205">
        <v>0</v>
      </c>
      <c r="N53" s="205">
        <v>2000</v>
      </c>
      <c r="O53" s="468">
        <v>2000</v>
      </c>
      <c r="P53" s="468"/>
      <c r="Q53" s="468"/>
      <c r="R53" s="205">
        <v>0</v>
      </c>
      <c r="S53" s="205">
        <v>2000</v>
      </c>
      <c r="T53" s="205">
        <v>-2000</v>
      </c>
      <c r="U53" s="235"/>
    </row>
    <row r="54" spans="2:21" ht="15" customHeight="1" hidden="1">
      <c r="B54" s="204" t="s">
        <v>707</v>
      </c>
      <c r="C54" s="467" t="s">
        <v>708</v>
      </c>
      <c r="D54" s="467"/>
      <c r="E54" s="467"/>
      <c r="F54" s="467"/>
      <c r="G54" s="205">
        <v>0</v>
      </c>
      <c r="H54" s="205">
        <v>0</v>
      </c>
      <c r="I54" s="468">
        <v>0</v>
      </c>
      <c r="J54" s="468"/>
      <c r="K54" s="205">
        <v>0</v>
      </c>
      <c r="L54" s="205">
        <v>0</v>
      </c>
      <c r="M54" s="205">
        <v>0</v>
      </c>
      <c r="N54" s="205">
        <v>1000</v>
      </c>
      <c r="O54" s="468">
        <v>1000</v>
      </c>
      <c r="P54" s="468"/>
      <c r="Q54" s="468"/>
      <c r="R54" s="205">
        <v>0</v>
      </c>
      <c r="S54" s="205">
        <v>1000</v>
      </c>
      <c r="T54" s="205">
        <v>-1000</v>
      </c>
      <c r="U54" s="235"/>
    </row>
    <row r="55" spans="2:21" ht="15" customHeight="1" hidden="1">
      <c r="B55" s="204" t="s">
        <v>1001</v>
      </c>
      <c r="C55" s="467" t="s">
        <v>1002</v>
      </c>
      <c r="D55" s="467"/>
      <c r="E55" s="467"/>
      <c r="F55" s="467"/>
      <c r="G55" s="205">
        <v>0</v>
      </c>
      <c r="H55" s="205">
        <v>0</v>
      </c>
      <c r="I55" s="468">
        <v>0</v>
      </c>
      <c r="J55" s="468"/>
      <c r="K55" s="205">
        <v>0</v>
      </c>
      <c r="L55" s="205">
        <v>0</v>
      </c>
      <c r="M55" s="205">
        <v>0</v>
      </c>
      <c r="N55" s="205">
        <v>-1904</v>
      </c>
      <c r="O55" s="468">
        <v>-1904</v>
      </c>
      <c r="P55" s="468"/>
      <c r="Q55" s="468"/>
      <c r="R55" s="205">
        <v>0</v>
      </c>
      <c r="S55" s="205">
        <v>-1904</v>
      </c>
      <c r="T55" s="205">
        <v>1904</v>
      </c>
      <c r="U55" s="235"/>
    </row>
    <row r="56" spans="2:21" ht="15" customHeight="1" hidden="1">
      <c r="B56" s="204" t="s">
        <v>709</v>
      </c>
      <c r="C56" s="467" t="s">
        <v>710</v>
      </c>
      <c r="D56" s="467"/>
      <c r="E56" s="467"/>
      <c r="F56" s="467"/>
      <c r="G56" s="205">
        <v>0</v>
      </c>
      <c r="H56" s="205">
        <v>0</v>
      </c>
      <c r="I56" s="468">
        <v>0</v>
      </c>
      <c r="J56" s="468"/>
      <c r="K56" s="205">
        <v>0</v>
      </c>
      <c r="L56" s="205">
        <v>0</v>
      </c>
      <c r="M56" s="205">
        <v>0</v>
      </c>
      <c r="N56" s="205">
        <v>-3000</v>
      </c>
      <c r="O56" s="468">
        <v>-3000</v>
      </c>
      <c r="P56" s="468"/>
      <c r="Q56" s="468"/>
      <c r="R56" s="205">
        <v>0</v>
      </c>
      <c r="S56" s="205">
        <v>-3000</v>
      </c>
      <c r="T56" s="205">
        <v>3000</v>
      </c>
      <c r="U56" s="235"/>
    </row>
    <row r="57" spans="2:21" ht="15" customHeight="1" hidden="1">
      <c r="B57" s="204" t="s">
        <v>711</v>
      </c>
      <c r="C57" s="467" t="s">
        <v>712</v>
      </c>
      <c r="D57" s="467"/>
      <c r="E57" s="467"/>
      <c r="F57" s="467"/>
      <c r="G57" s="205">
        <v>0</v>
      </c>
      <c r="H57" s="205">
        <v>0</v>
      </c>
      <c r="I57" s="468">
        <v>0</v>
      </c>
      <c r="J57" s="468"/>
      <c r="K57" s="205">
        <v>0</v>
      </c>
      <c r="L57" s="205">
        <v>0</v>
      </c>
      <c r="M57" s="205">
        <v>80.19</v>
      </c>
      <c r="N57" s="205">
        <v>-80.19</v>
      </c>
      <c r="O57" s="468">
        <v>0</v>
      </c>
      <c r="P57" s="468"/>
      <c r="Q57" s="468"/>
      <c r="R57" s="205">
        <v>1493.8</v>
      </c>
      <c r="S57" s="205">
        <v>1493.8</v>
      </c>
      <c r="T57" s="205">
        <v>-1493.8</v>
      </c>
      <c r="U57" s="235"/>
    </row>
    <row r="58" spans="2:21" ht="15" customHeight="1" hidden="1">
      <c r="B58" s="204" t="s">
        <v>713</v>
      </c>
      <c r="C58" s="467" t="s">
        <v>714</v>
      </c>
      <c r="D58" s="467"/>
      <c r="E58" s="467"/>
      <c r="F58" s="467"/>
      <c r="G58" s="205">
        <v>0</v>
      </c>
      <c r="H58" s="205">
        <v>0</v>
      </c>
      <c r="I58" s="468">
        <v>0</v>
      </c>
      <c r="J58" s="468"/>
      <c r="K58" s="205">
        <v>0</v>
      </c>
      <c r="L58" s="205">
        <v>0</v>
      </c>
      <c r="M58" s="205">
        <v>0</v>
      </c>
      <c r="N58" s="205">
        <v>-11661.22</v>
      </c>
      <c r="O58" s="468">
        <v>-11661.22</v>
      </c>
      <c r="P58" s="468"/>
      <c r="Q58" s="468"/>
      <c r="R58" s="205">
        <v>11661.22</v>
      </c>
      <c r="S58" s="205">
        <v>0</v>
      </c>
      <c r="T58" s="205">
        <v>0</v>
      </c>
      <c r="U58" s="235"/>
    </row>
    <row r="59" spans="2:21" ht="15" customHeight="1" hidden="1">
      <c r="B59" s="204" t="s">
        <v>719</v>
      </c>
      <c r="C59" s="467" t="s">
        <v>720</v>
      </c>
      <c r="D59" s="467"/>
      <c r="E59" s="467"/>
      <c r="F59" s="467"/>
      <c r="G59" s="205">
        <v>0</v>
      </c>
      <c r="H59" s="205">
        <v>0</v>
      </c>
      <c r="I59" s="468">
        <v>0</v>
      </c>
      <c r="J59" s="468"/>
      <c r="K59" s="205">
        <v>0</v>
      </c>
      <c r="L59" s="205">
        <v>0</v>
      </c>
      <c r="M59" s="205">
        <v>0</v>
      </c>
      <c r="N59" s="205">
        <v>-11661.22</v>
      </c>
      <c r="O59" s="468">
        <v>-11661.22</v>
      </c>
      <c r="P59" s="468"/>
      <c r="Q59" s="468"/>
      <c r="R59" s="205">
        <v>11661.22</v>
      </c>
      <c r="S59" s="205">
        <v>0</v>
      </c>
      <c r="T59" s="205">
        <v>0</v>
      </c>
      <c r="U59" s="235"/>
    </row>
    <row r="60" spans="2:21" ht="15" customHeight="1" hidden="1">
      <c r="B60" s="204" t="s">
        <v>723</v>
      </c>
      <c r="C60" s="467" t="s">
        <v>724</v>
      </c>
      <c r="D60" s="467"/>
      <c r="E60" s="467"/>
      <c r="F60" s="467"/>
      <c r="G60" s="205">
        <v>0</v>
      </c>
      <c r="H60" s="205">
        <v>0</v>
      </c>
      <c r="I60" s="468">
        <v>0</v>
      </c>
      <c r="J60" s="468"/>
      <c r="K60" s="205">
        <v>0</v>
      </c>
      <c r="L60" s="205">
        <v>0</v>
      </c>
      <c r="M60" s="205">
        <v>-5400</v>
      </c>
      <c r="N60" s="205">
        <v>-1616.1</v>
      </c>
      <c r="O60" s="468">
        <v>-7016.1</v>
      </c>
      <c r="P60" s="468"/>
      <c r="Q60" s="468"/>
      <c r="R60" s="205">
        <v>20927.89</v>
      </c>
      <c r="S60" s="205">
        <v>13911.79</v>
      </c>
      <c r="T60" s="205">
        <v>-13911.79</v>
      </c>
      <c r="U60" s="235"/>
    </row>
    <row r="61" spans="2:21" ht="15" customHeight="1" hidden="1">
      <c r="B61" s="204" t="s">
        <v>725</v>
      </c>
      <c r="C61" s="467" t="s">
        <v>726</v>
      </c>
      <c r="D61" s="467"/>
      <c r="E61" s="467"/>
      <c r="F61" s="467"/>
      <c r="G61" s="205">
        <v>0</v>
      </c>
      <c r="H61" s="205">
        <v>0</v>
      </c>
      <c r="I61" s="468">
        <v>0</v>
      </c>
      <c r="J61" s="468"/>
      <c r="K61" s="205">
        <v>0</v>
      </c>
      <c r="L61" s="205">
        <v>0</v>
      </c>
      <c r="M61" s="205">
        <v>-5400</v>
      </c>
      <c r="N61" s="205">
        <v>-1616.1</v>
      </c>
      <c r="O61" s="468">
        <v>-7016.1</v>
      </c>
      <c r="P61" s="468"/>
      <c r="Q61" s="468"/>
      <c r="R61" s="205">
        <v>20927.89</v>
      </c>
      <c r="S61" s="205">
        <v>13911.79</v>
      </c>
      <c r="T61" s="205">
        <v>-13911.79</v>
      </c>
      <c r="U61" s="235"/>
    </row>
    <row r="62" spans="2:21" ht="15" customHeight="1" hidden="1">
      <c r="B62" s="204" t="s">
        <v>729</v>
      </c>
      <c r="C62" s="467" t="s">
        <v>730</v>
      </c>
      <c r="D62" s="467"/>
      <c r="E62" s="467"/>
      <c r="F62" s="467"/>
      <c r="G62" s="205">
        <v>0</v>
      </c>
      <c r="H62" s="205">
        <v>0</v>
      </c>
      <c r="I62" s="468">
        <v>0</v>
      </c>
      <c r="J62" s="468"/>
      <c r="K62" s="205">
        <v>0</v>
      </c>
      <c r="L62" s="205">
        <v>0</v>
      </c>
      <c r="M62" s="205">
        <v>30</v>
      </c>
      <c r="N62" s="205">
        <v>-88789.71</v>
      </c>
      <c r="O62" s="468">
        <v>-88759.71</v>
      </c>
      <c r="P62" s="468"/>
      <c r="Q62" s="468"/>
      <c r="R62" s="205">
        <v>264783.23</v>
      </c>
      <c r="S62" s="205">
        <v>176023.52</v>
      </c>
      <c r="T62" s="205">
        <v>-176023.52</v>
      </c>
      <c r="U62" s="235"/>
    </row>
    <row r="63" spans="2:21" ht="15" customHeight="1" hidden="1">
      <c r="B63" s="204" t="s">
        <v>731</v>
      </c>
      <c r="C63" s="467" t="s">
        <v>732</v>
      </c>
      <c r="D63" s="467"/>
      <c r="E63" s="467"/>
      <c r="F63" s="467"/>
      <c r="G63" s="205">
        <v>0</v>
      </c>
      <c r="H63" s="205">
        <v>0</v>
      </c>
      <c r="I63" s="468">
        <v>0</v>
      </c>
      <c r="J63" s="468"/>
      <c r="K63" s="205">
        <v>0</v>
      </c>
      <c r="L63" s="205">
        <v>0</v>
      </c>
      <c r="M63" s="205">
        <v>0</v>
      </c>
      <c r="N63" s="205">
        <v>-43299.61</v>
      </c>
      <c r="O63" s="468">
        <v>-43299.61</v>
      </c>
      <c r="P63" s="468"/>
      <c r="Q63" s="468"/>
      <c r="R63" s="205">
        <v>55429.29</v>
      </c>
      <c r="S63" s="205">
        <v>12129.68</v>
      </c>
      <c r="T63" s="205">
        <v>-12129.68</v>
      </c>
      <c r="U63" s="235"/>
    </row>
    <row r="64" spans="2:21" ht="15" customHeight="1" hidden="1">
      <c r="B64" s="204" t="s">
        <v>983</v>
      </c>
      <c r="C64" s="467" t="s">
        <v>984</v>
      </c>
      <c r="D64" s="467"/>
      <c r="E64" s="467"/>
      <c r="F64" s="467"/>
      <c r="G64" s="205">
        <v>0</v>
      </c>
      <c r="H64" s="205">
        <v>0</v>
      </c>
      <c r="I64" s="468">
        <v>0</v>
      </c>
      <c r="J64" s="468"/>
      <c r="K64" s="205">
        <v>0</v>
      </c>
      <c r="L64" s="205">
        <v>0</v>
      </c>
      <c r="M64" s="205">
        <v>0</v>
      </c>
      <c r="N64" s="205">
        <v>-17319.96</v>
      </c>
      <c r="O64" s="468">
        <v>-17319.96</v>
      </c>
      <c r="P64" s="468"/>
      <c r="Q64" s="468"/>
      <c r="R64" s="205">
        <v>17319.96</v>
      </c>
      <c r="S64" s="205">
        <v>0</v>
      </c>
      <c r="T64" s="205">
        <v>0</v>
      </c>
      <c r="U64" s="235"/>
    </row>
    <row r="65" spans="2:21" ht="15" customHeight="1" hidden="1">
      <c r="B65" s="204" t="s">
        <v>733</v>
      </c>
      <c r="C65" s="467" t="s">
        <v>734</v>
      </c>
      <c r="D65" s="467"/>
      <c r="E65" s="467"/>
      <c r="F65" s="467"/>
      <c r="G65" s="205">
        <v>0</v>
      </c>
      <c r="H65" s="205">
        <v>0</v>
      </c>
      <c r="I65" s="468">
        <v>0</v>
      </c>
      <c r="J65" s="468"/>
      <c r="K65" s="205">
        <v>0</v>
      </c>
      <c r="L65" s="205">
        <v>0</v>
      </c>
      <c r="M65" s="205">
        <v>0</v>
      </c>
      <c r="N65" s="205">
        <v>-7010.54</v>
      </c>
      <c r="O65" s="468">
        <v>-7010.54</v>
      </c>
      <c r="P65" s="468"/>
      <c r="Q65" s="468"/>
      <c r="R65" s="205">
        <v>7010.54</v>
      </c>
      <c r="S65" s="205">
        <v>0</v>
      </c>
      <c r="T65" s="205">
        <v>0</v>
      </c>
      <c r="U65" s="235"/>
    </row>
    <row r="66" spans="2:21" ht="15" customHeight="1" hidden="1">
      <c r="B66" s="204" t="s">
        <v>985</v>
      </c>
      <c r="C66" s="467" t="s">
        <v>986</v>
      </c>
      <c r="D66" s="467"/>
      <c r="E66" s="467"/>
      <c r="F66" s="467"/>
      <c r="G66" s="205">
        <v>0</v>
      </c>
      <c r="H66" s="205">
        <v>0</v>
      </c>
      <c r="I66" s="468">
        <v>0</v>
      </c>
      <c r="J66" s="468"/>
      <c r="K66" s="205">
        <v>0</v>
      </c>
      <c r="L66" s="205">
        <v>0</v>
      </c>
      <c r="M66" s="205">
        <v>0</v>
      </c>
      <c r="N66" s="205">
        <v>0</v>
      </c>
      <c r="O66" s="468">
        <v>0</v>
      </c>
      <c r="P66" s="468"/>
      <c r="Q66" s="468"/>
      <c r="R66" s="205">
        <v>158605</v>
      </c>
      <c r="S66" s="205">
        <v>158605</v>
      </c>
      <c r="T66" s="205">
        <v>-158605</v>
      </c>
      <c r="U66" s="235"/>
    </row>
    <row r="67" spans="2:21" ht="15" customHeight="1" hidden="1">
      <c r="B67" s="204" t="s">
        <v>735</v>
      </c>
      <c r="C67" s="467" t="s">
        <v>736</v>
      </c>
      <c r="D67" s="467"/>
      <c r="E67" s="467"/>
      <c r="F67" s="467"/>
      <c r="G67" s="205">
        <v>0</v>
      </c>
      <c r="H67" s="205">
        <v>0</v>
      </c>
      <c r="I67" s="468">
        <v>0</v>
      </c>
      <c r="J67" s="468"/>
      <c r="K67" s="205">
        <v>0</v>
      </c>
      <c r="L67" s="205">
        <v>0</v>
      </c>
      <c r="M67" s="205">
        <v>30</v>
      </c>
      <c r="N67" s="205">
        <v>-21159.6</v>
      </c>
      <c r="O67" s="468">
        <v>-21129.6</v>
      </c>
      <c r="P67" s="468"/>
      <c r="Q67" s="468"/>
      <c r="R67" s="205">
        <v>26418.44</v>
      </c>
      <c r="S67" s="205">
        <v>5288.84</v>
      </c>
      <c r="T67" s="205">
        <v>-5288.84</v>
      </c>
      <c r="U67" s="235"/>
    </row>
    <row r="68" spans="2:21" ht="15" customHeight="1" hidden="1">
      <c r="B68" s="204" t="s">
        <v>737</v>
      </c>
      <c r="C68" s="467" t="s">
        <v>738</v>
      </c>
      <c r="D68" s="467"/>
      <c r="E68" s="467"/>
      <c r="F68" s="467"/>
      <c r="G68" s="205">
        <v>0</v>
      </c>
      <c r="H68" s="205">
        <v>0</v>
      </c>
      <c r="I68" s="468">
        <v>0</v>
      </c>
      <c r="J68" s="468"/>
      <c r="K68" s="205">
        <v>0</v>
      </c>
      <c r="L68" s="205">
        <v>0</v>
      </c>
      <c r="M68" s="205">
        <v>-401.74</v>
      </c>
      <c r="N68" s="205">
        <v>55995.18</v>
      </c>
      <c r="O68" s="468">
        <v>55593.44</v>
      </c>
      <c r="P68" s="468"/>
      <c r="Q68" s="468"/>
      <c r="R68" s="205">
        <v>63262.93</v>
      </c>
      <c r="S68" s="205">
        <v>118856.37</v>
      </c>
      <c r="T68" s="205">
        <v>-118856.37</v>
      </c>
      <c r="U68" s="235"/>
    </row>
    <row r="69" spans="2:21" ht="15" customHeight="1" hidden="1">
      <c r="B69" s="204" t="s">
        <v>739</v>
      </c>
      <c r="C69" s="467" t="s">
        <v>740</v>
      </c>
      <c r="D69" s="467"/>
      <c r="E69" s="467"/>
      <c r="F69" s="467"/>
      <c r="G69" s="205">
        <v>0</v>
      </c>
      <c r="H69" s="205">
        <v>0</v>
      </c>
      <c r="I69" s="468">
        <v>0</v>
      </c>
      <c r="J69" s="468"/>
      <c r="K69" s="205">
        <v>0</v>
      </c>
      <c r="L69" s="205">
        <v>0</v>
      </c>
      <c r="M69" s="205">
        <v>0</v>
      </c>
      <c r="N69" s="205">
        <v>-853.6</v>
      </c>
      <c r="O69" s="468">
        <v>-853.6</v>
      </c>
      <c r="P69" s="468"/>
      <c r="Q69" s="468"/>
      <c r="R69" s="205">
        <v>853.6</v>
      </c>
      <c r="S69" s="205">
        <v>0</v>
      </c>
      <c r="T69" s="205">
        <v>0</v>
      </c>
      <c r="U69" s="235"/>
    </row>
    <row r="70" spans="2:21" ht="15" customHeight="1" hidden="1">
      <c r="B70" s="204" t="s">
        <v>741</v>
      </c>
      <c r="C70" s="467" t="s">
        <v>742</v>
      </c>
      <c r="D70" s="467"/>
      <c r="E70" s="467"/>
      <c r="F70" s="467"/>
      <c r="G70" s="205">
        <v>0</v>
      </c>
      <c r="H70" s="205">
        <v>0</v>
      </c>
      <c r="I70" s="468">
        <v>0</v>
      </c>
      <c r="J70" s="468"/>
      <c r="K70" s="205">
        <v>0</v>
      </c>
      <c r="L70" s="205">
        <v>0</v>
      </c>
      <c r="M70" s="205">
        <v>0</v>
      </c>
      <c r="N70" s="205">
        <v>15980</v>
      </c>
      <c r="O70" s="468">
        <v>15980</v>
      </c>
      <c r="P70" s="468"/>
      <c r="Q70" s="468"/>
      <c r="R70" s="205">
        <v>2592</v>
      </c>
      <c r="S70" s="205">
        <v>18572</v>
      </c>
      <c r="T70" s="205">
        <v>-18572</v>
      </c>
      <c r="U70" s="235"/>
    </row>
    <row r="71" spans="2:21" ht="15" customHeight="1" hidden="1">
      <c r="B71" s="204" t="s">
        <v>743</v>
      </c>
      <c r="C71" s="467" t="s">
        <v>744</v>
      </c>
      <c r="D71" s="467"/>
      <c r="E71" s="467"/>
      <c r="F71" s="467"/>
      <c r="G71" s="205">
        <v>0</v>
      </c>
      <c r="H71" s="205">
        <v>0</v>
      </c>
      <c r="I71" s="468">
        <v>0</v>
      </c>
      <c r="J71" s="468"/>
      <c r="K71" s="205">
        <v>0</v>
      </c>
      <c r="L71" s="205">
        <v>0</v>
      </c>
      <c r="M71" s="205">
        <v>-851.74</v>
      </c>
      <c r="N71" s="205">
        <v>-7074.66</v>
      </c>
      <c r="O71" s="468">
        <v>-7926.4</v>
      </c>
      <c r="P71" s="468"/>
      <c r="Q71" s="468"/>
      <c r="R71" s="205">
        <v>7926.4</v>
      </c>
      <c r="S71" s="205">
        <v>0</v>
      </c>
      <c r="T71" s="205">
        <v>0</v>
      </c>
      <c r="U71" s="235"/>
    </row>
    <row r="72" spans="2:21" ht="15" customHeight="1" hidden="1">
      <c r="B72" s="204" t="s">
        <v>745</v>
      </c>
      <c r="C72" s="467" t="s">
        <v>746</v>
      </c>
      <c r="D72" s="467"/>
      <c r="E72" s="467"/>
      <c r="F72" s="467"/>
      <c r="G72" s="205">
        <v>0</v>
      </c>
      <c r="H72" s="205">
        <v>0</v>
      </c>
      <c r="I72" s="468">
        <v>0</v>
      </c>
      <c r="J72" s="468"/>
      <c r="K72" s="205">
        <v>0</v>
      </c>
      <c r="L72" s="205">
        <v>0</v>
      </c>
      <c r="M72" s="205">
        <v>0</v>
      </c>
      <c r="N72" s="205">
        <v>-2000</v>
      </c>
      <c r="O72" s="468">
        <v>-2000</v>
      </c>
      <c r="P72" s="468"/>
      <c r="Q72" s="468"/>
      <c r="R72" s="205">
        <v>0</v>
      </c>
      <c r="S72" s="205">
        <v>-2000</v>
      </c>
      <c r="T72" s="205">
        <v>2000</v>
      </c>
      <c r="U72" s="235"/>
    </row>
    <row r="73" spans="2:21" ht="15" customHeight="1" hidden="1">
      <c r="B73" s="204" t="s">
        <v>749</v>
      </c>
      <c r="C73" s="467" t="s">
        <v>750</v>
      </c>
      <c r="D73" s="467"/>
      <c r="E73" s="467"/>
      <c r="F73" s="467"/>
      <c r="G73" s="205">
        <v>0</v>
      </c>
      <c r="H73" s="205">
        <v>0</v>
      </c>
      <c r="I73" s="468">
        <v>0</v>
      </c>
      <c r="J73" s="468"/>
      <c r="K73" s="205">
        <v>0</v>
      </c>
      <c r="L73" s="205">
        <v>0</v>
      </c>
      <c r="M73" s="205">
        <v>0</v>
      </c>
      <c r="N73" s="205">
        <v>-603.21</v>
      </c>
      <c r="O73" s="468">
        <v>-603.21</v>
      </c>
      <c r="P73" s="468"/>
      <c r="Q73" s="468"/>
      <c r="R73" s="205">
        <v>603.21</v>
      </c>
      <c r="S73" s="205">
        <v>0</v>
      </c>
      <c r="T73" s="205">
        <v>0</v>
      </c>
      <c r="U73" s="235"/>
    </row>
    <row r="74" spans="2:21" ht="15" customHeight="1" hidden="1">
      <c r="B74" s="204" t="s">
        <v>987</v>
      </c>
      <c r="C74" s="467" t="s">
        <v>726</v>
      </c>
      <c r="D74" s="467"/>
      <c r="E74" s="467"/>
      <c r="F74" s="467"/>
      <c r="G74" s="205">
        <v>0</v>
      </c>
      <c r="H74" s="205">
        <v>0</v>
      </c>
      <c r="I74" s="468">
        <v>0</v>
      </c>
      <c r="J74" s="468"/>
      <c r="K74" s="205">
        <v>0</v>
      </c>
      <c r="L74" s="205">
        <v>0</v>
      </c>
      <c r="M74" s="205">
        <v>0</v>
      </c>
      <c r="N74" s="205">
        <v>-3558.27</v>
      </c>
      <c r="O74" s="468">
        <v>-3558.27</v>
      </c>
      <c r="P74" s="468"/>
      <c r="Q74" s="468"/>
      <c r="R74" s="205">
        <v>46738.27</v>
      </c>
      <c r="S74" s="205">
        <v>43180</v>
      </c>
      <c r="T74" s="205">
        <v>-43180</v>
      </c>
      <c r="U74" s="235"/>
    </row>
    <row r="75" spans="2:21" ht="15" customHeight="1" hidden="1">
      <c r="B75" s="204" t="s">
        <v>1003</v>
      </c>
      <c r="C75" s="467" t="s">
        <v>1004</v>
      </c>
      <c r="D75" s="467"/>
      <c r="E75" s="467"/>
      <c r="F75" s="467"/>
      <c r="G75" s="205">
        <v>0</v>
      </c>
      <c r="H75" s="205">
        <v>0</v>
      </c>
      <c r="I75" s="468">
        <v>0</v>
      </c>
      <c r="J75" s="468"/>
      <c r="K75" s="205">
        <v>0</v>
      </c>
      <c r="L75" s="205">
        <v>0</v>
      </c>
      <c r="M75" s="205">
        <v>0</v>
      </c>
      <c r="N75" s="205">
        <v>-1700</v>
      </c>
      <c r="O75" s="468">
        <v>-1700</v>
      </c>
      <c r="P75" s="468"/>
      <c r="Q75" s="468"/>
      <c r="R75" s="205">
        <v>0</v>
      </c>
      <c r="S75" s="205">
        <v>-1700</v>
      </c>
      <c r="T75" s="205">
        <v>1700</v>
      </c>
      <c r="U75" s="235"/>
    </row>
    <row r="76" spans="2:21" ht="15" customHeight="1" hidden="1">
      <c r="B76" s="204" t="s">
        <v>753</v>
      </c>
      <c r="C76" s="467" t="s">
        <v>754</v>
      </c>
      <c r="D76" s="467"/>
      <c r="E76" s="467"/>
      <c r="F76" s="467"/>
      <c r="G76" s="205">
        <v>0</v>
      </c>
      <c r="H76" s="205">
        <v>0</v>
      </c>
      <c r="I76" s="468">
        <v>0</v>
      </c>
      <c r="J76" s="468"/>
      <c r="K76" s="205">
        <v>0</v>
      </c>
      <c r="L76" s="205">
        <v>0</v>
      </c>
      <c r="M76" s="205">
        <v>0</v>
      </c>
      <c r="N76" s="205">
        <v>-1600</v>
      </c>
      <c r="O76" s="468">
        <v>-1600</v>
      </c>
      <c r="P76" s="468"/>
      <c r="Q76" s="468"/>
      <c r="R76" s="205">
        <v>1600</v>
      </c>
      <c r="S76" s="205">
        <v>0</v>
      </c>
      <c r="T76" s="205">
        <v>0</v>
      </c>
      <c r="U76" s="235"/>
    </row>
    <row r="77" spans="2:21" ht="15" customHeight="1" hidden="1">
      <c r="B77" s="204" t="s">
        <v>757</v>
      </c>
      <c r="C77" s="467" t="s">
        <v>758</v>
      </c>
      <c r="D77" s="467"/>
      <c r="E77" s="467"/>
      <c r="F77" s="467"/>
      <c r="G77" s="205">
        <v>0</v>
      </c>
      <c r="H77" s="205">
        <v>0</v>
      </c>
      <c r="I77" s="468">
        <v>0</v>
      </c>
      <c r="J77" s="468"/>
      <c r="K77" s="205">
        <v>0</v>
      </c>
      <c r="L77" s="205">
        <v>0</v>
      </c>
      <c r="M77" s="205">
        <v>0</v>
      </c>
      <c r="N77" s="205">
        <v>-3000</v>
      </c>
      <c r="O77" s="468">
        <v>-3000</v>
      </c>
      <c r="P77" s="468"/>
      <c r="Q77" s="468"/>
      <c r="R77" s="205">
        <v>0</v>
      </c>
      <c r="S77" s="205">
        <v>-3000</v>
      </c>
      <c r="T77" s="205">
        <v>3000</v>
      </c>
      <c r="U77" s="235"/>
    </row>
    <row r="78" spans="2:21" ht="15" customHeight="1" hidden="1">
      <c r="B78" s="204" t="s">
        <v>761</v>
      </c>
      <c r="C78" s="467" t="s">
        <v>762</v>
      </c>
      <c r="D78" s="467"/>
      <c r="E78" s="467"/>
      <c r="F78" s="467"/>
      <c r="G78" s="205">
        <v>0</v>
      </c>
      <c r="H78" s="205">
        <v>0</v>
      </c>
      <c r="I78" s="468">
        <v>0</v>
      </c>
      <c r="J78" s="468"/>
      <c r="K78" s="205">
        <v>0</v>
      </c>
      <c r="L78" s="205">
        <v>0</v>
      </c>
      <c r="M78" s="205">
        <v>0</v>
      </c>
      <c r="N78" s="205">
        <v>21955</v>
      </c>
      <c r="O78" s="468">
        <v>21955</v>
      </c>
      <c r="P78" s="468"/>
      <c r="Q78" s="468"/>
      <c r="R78" s="205">
        <v>1073.9</v>
      </c>
      <c r="S78" s="205">
        <v>23028.9</v>
      </c>
      <c r="T78" s="205">
        <v>-23028.9</v>
      </c>
      <c r="U78" s="235"/>
    </row>
    <row r="79" spans="2:21" ht="15" customHeight="1" hidden="1">
      <c r="B79" s="204" t="s">
        <v>763</v>
      </c>
      <c r="C79" s="467" t="s">
        <v>764</v>
      </c>
      <c r="D79" s="467"/>
      <c r="E79" s="467"/>
      <c r="F79" s="467"/>
      <c r="G79" s="205">
        <v>0</v>
      </c>
      <c r="H79" s="205">
        <v>0</v>
      </c>
      <c r="I79" s="468">
        <v>0</v>
      </c>
      <c r="J79" s="468"/>
      <c r="K79" s="205">
        <v>0</v>
      </c>
      <c r="L79" s="205">
        <v>0</v>
      </c>
      <c r="M79" s="205">
        <v>450</v>
      </c>
      <c r="N79" s="205">
        <v>1008.92</v>
      </c>
      <c r="O79" s="468">
        <v>1458.92</v>
      </c>
      <c r="P79" s="468"/>
      <c r="Q79" s="468"/>
      <c r="R79" s="205">
        <v>0</v>
      </c>
      <c r="S79" s="205">
        <v>1458.92</v>
      </c>
      <c r="T79" s="205">
        <v>-1458.92</v>
      </c>
      <c r="U79" s="235"/>
    </row>
    <row r="80" spans="2:21" ht="15" customHeight="1" hidden="1">
      <c r="B80" s="204" t="s">
        <v>765</v>
      </c>
      <c r="C80" s="467" t="s">
        <v>766</v>
      </c>
      <c r="D80" s="467"/>
      <c r="E80" s="467"/>
      <c r="F80" s="467"/>
      <c r="G80" s="205">
        <v>0</v>
      </c>
      <c r="H80" s="205">
        <v>0</v>
      </c>
      <c r="I80" s="468">
        <v>0</v>
      </c>
      <c r="J80" s="468"/>
      <c r="K80" s="205">
        <v>0</v>
      </c>
      <c r="L80" s="205">
        <v>0</v>
      </c>
      <c r="M80" s="205">
        <v>0</v>
      </c>
      <c r="N80" s="205">
        <v>-886.65</v>
      </c>
      <c r="O80" s="468">
        <v>-886.65</v>
      </c>
      <c r="P80" s="468"/>
      <c r="Q80" s="468"/>
      <c r="R80" s="205">
        <v>886.65</v>
      </c>
      <c r="S80" s="205">
        <v>0</v>
      </c>
      <c r="T80" s="205">
        <v>0</v>
      </c>
      <c r="U80" s="235"/>
    </row>
    <row r="81" spans="2:21" ht="15" customHeight="1" hidden="1">
      <c r="B81" s="204" t="s">
        <v>767</v>
      </c>
      <c r="C81" s="467" t="s">
        <v>768</v>
      </c>
      <c r="D81" s="467"/>
      <c r="E81" s="467"/>
      <c r="F81" s="467"/>
      <c r="G81" s="205">
        <v>0</v>
      </c>
      <c r="H81" s="205">
        <v>0</v>
      </c>
      <c r="I81" s="468">
        <v>0</v>
      </c>
      <c r="J81" s="468"/>
      <c r="K81" s="205">
        <v>0</v>
      </c>
      <c r="L81" s="205">
        <v>0</v>
      </c>
      <c r="M81" s="205">
        <v>0</v>
      </c>
      <c r="N81" s="205">
        <v>26649.88</v>
      </c>
      <c r="O81" s="468">
        <v>26649.88</v>
      </c>
      <c r="P81" s="468"/>
      <c r="Q81" s="468"/>
      <c r="R81" s="205">
        <v>0</v>
      </c>
      <c r="S81" s="205">
        <v>26649.88</v>
      </c>
      <c r="T81" s="205">
        <v>-26649.88</v>
      </c>
      <c r="U81" s="235"/>
    </row>
    <row r="82" spans="2:21" ht="15" customHeight="1" hidden="1">
      <c r="B82" s="204" t="s">
        <v>769</v>
      </c>
      <c r="C82" s="467" t="s">
        <v>770</v>
      </c>
      <c r="D82" s="467"/>
      <c r="E82" s="467"/>
      <c r="F82" s="467"/>
      <c r="G82" s="205">
        <v>0</v>
      </c>
      <c r="H82" s="205">
        <v>0</v>
      </c>
      <c r="I82" s="468">
        <v>0</v>
      </c>
      <c r="J82" s="468"/>
      <c r="K82" s="205">
        <v>0</v>
      </c>
      <c r="L82" s="205">
        <v>0</v>
      </c>
      <c r="M82" s="205">
        <v>0</v>
      </c>
      <c r="N82" s="205">
        <v>11677.77</v>
      </c>
      <c r="O82" s="468">
        <v>11677.77</v>
      </c>
      <c r="P82" s="468"/>
      <c r="Q82" s="468"/>
      <c r="R82" s="205">
        <v>988.9</v>
      </c>
      <c r="S82" s="205">
        <v>12666.67</v>
      </c>
      <c r="T82" s="205">
        <v>-12666.67</v>
      </c>
      <c r="U82" s="235"/>
    </row>
    <row r="83" spans="2:21" ht="15" customHeight="1" hidden="1">
      <c r="B83" s="204" t="s">
        <v>775</v>
      </c>
      <c r="C83" s="467" t="s">
        <v>776</v>
      </c>
      <c r="D83" s="467"/>
      <c r="E83" s="467"/>
      <c r="F83" s="467"/>
      <c r="G83" s="205">
        <v>0</v>
      </c>
      <c r="H83" s="205">
        <v>0</v>
      </c>
      <c r="I83" s="468">
        <v>0</v>
      </c>
      <c r="J83" s="468"/>
      <c r="K83" s="205">
        <v>0</v>
      </c>
      <c r="L83" s="205">
        <v>0</v>
      </c>
      <c r="M83" s="205">
        <v>1440</v>
      </c>
      <c r="N83" s="205">
        <v>-62049.92</v>
      </c>
      <c r="O83" s="468">
        <v>-60609.92</v>
      </c>
      <c r="P83" s="468"/>
      <c r="Q83" s="468"/>
      <c r="R83" s="205">
        <v>71123.72</v>
      </c>
      <c r="S83" s="205">
        <v>10513.8</v>
      </c>
      <c r="T83" s="205">
        <v>-10513.8</v>
      </c>
      <c r="U83" s="235"/>
    </row>
    <row r="84" spans="2:21" ht="15" customHeight="1" hidden="1">
      <c r="B84" s="204" t="s">
        <v>988</v>
      </c>
      <c r="C84" s="467" t="s">
        <v>752</v>
      </c>
      <c r="D84" s="467"/>
      <c r="E84" s="467"/>
      <c r="F84" s="467"/>
      <c r="G84" s="205">
        <v>0</v>
      </c>
      <c r="H84" s="205">
        <v>0</v>
      </c>
      <c r="I84" s="468">
        <v>0</v>
      </c>
      <c r="J84" s="468"/>
      <c r="K84" s="205">
        <v>0</v>
      </c>
      <c r="L84" s="205">
        <v>0</v>
      </c>
      <c r="M84" s="205">
        <v>0</v>
      </c>
      <c r="N84" s="205">
        <v>-4661.6</v>
      </c>
      <c r="O84" s="468">
        <v>-4661.6</v>
      </c>
      <c r="P84" s="468"/>
      <c r="Q84" s="468"/>
      <c r="R84" s="205">
        <v>4661.6</v>
      </c>
      <c r="S84" s="205">
        <v>0</v>
      </c>
      <c r="T84" s="205">
        <v>0</v>
      </c>
      <c r="U84" s="235"/>
    </row>
    <row r="85" spans="2:21" ht="15" customHeight="1" hidden="1">
      <c r="B85" s="204" t="s">
        <v>989</v>
      </c>
      <c r="C85" s="467" t="s">
        <v>990</v>
      </c>
      <c r="D85" s="467"/>
      <c r="E85" s="467"/>
      <c r="F85" s="467"/>
      <c r="G85" s="205">
        <v>0</v>
      </c>
      <c r="H85" s="205">
        <v>0</v>
      </c>
      <c r="I85" s="468">
        <v>0</v>
      </c>
      <c r="J85" s="468"/>
      <c r="K85" s="205">
        <v>0</v>
      </c>
      <c r="L85" s="205">
        <v>0</v>
      </c>
      <c r="M85" s="205">
        <v>1440</v>
      </c>
      <c r="N85" s="205">
        <v>480</v>
      </c>
      <c r="O85" s="468">
        <v>1920</v>
      </c>
      <c r="P85" s="468"/>
      <c r="Q85" s="468"/>
      <c r="R85" s="205">
        <v>0</v>
      </c>
      <c r="S85" s="205">
        <v>1920</v>
      </c>
      <c r="T85" s="205">
        <v>-1920</v>
      </c>
      <c r="U85" s="235"/>
    </row>
    <row r="86" spans="2:21" ht="15" customHeight="1" hidden="1">
      <c r="B86" s="204" t="s">
        <v>777</v>
      </c>
      <c r="C86" s="467" t="s">
        <v>760</v>
      </c>
      <c r="D86" s="467"/>
      <c r="E86" s="467"/>
      <c r="F86" s="467"/>
      <c r="G86" s="205">
        <v>0</v>
      </c>
      <c r="H86" s="205">
        <v>0</v>
      </c>
      <c r="I86" s="468">
        <v>0</v>
      </c>
      <c r="J86" s="468"/>
      <c r="K86" s="205">
        <v>0</v>
      </c>
      <c r="L86" s="205">
        <v>0</v>
      </c>
      <c r="M86" s="205">
        <v>0</v>
      </c>
      <c r="N86" s="205">
        <v>-57868.32</v>
      </c>
      <c r="O86" s="468">
        <v>-57868.32</v>
      </c>
      <c r="P86" s="468"/>
      <c r="Q86" s="468"/>
      <c r="R86" s="205">
        <v>66462.12</v>
      </c>
      <c r="S86" s="205">
        <v>8593.8</v>
      </c>
      <c r="T86" s="205">
        <v>-8593.8</v>
      </c>
      <c r="U86" s="235"/>
    </row>
    <row r="87" spans="2:21" ht="15" customHeight="1" hidden="1">
      <c r="B87" s="204" t="s">
        <v>778</v>
      </c>
      <c r="C87" s="467" t="s">
        <v>779</v>
      </c>
      <c r="D87" s="467"/>
      <c r="E87" s="467"/>
      <c r="F87" s="467"/>
      <c r="G87" s="205">
        <v>0</v>
      </c>
      <c r="H87" s="205">
        <v>0</v>
      </c>
      <c r="I87" s="468">
        <v>0</v>
      </c>
      <c r="J87" s="468"/>
      <c r="K87" s="205">
        <v>0</v>
      </c>
      <c r="L87" s="205">
        <v>0</v>
      </c>
      <c r="M87" s="205">
        <v>0</v>
      </c>
      <c r="N87" s="205">
        <v>0</v>
      </c>
      <c r="O87" s="468">
        <v>0</v>
      </c>
      <c r="P87" s="468"/>
      <c r="Q87" s="468"/>
      <c r="R87" s="205">
        <v>138</v>
      </c>
      <c r="S87" s="205">
        <v>138</v>
      </c>
      <c r="T87" s="205">
        <v>-138</v>
      </c>
      <c r="U87" s="235"/>
    </row>
    <row r="88" spans="2:21" ht="15" customHeight="1" hidden="1">
      <c r="B88" s="204" t="s">
        <v>780</v>
      </c>
      <c r="C88" s="467" t="s">
        <v>781</v>
      </c>
      <c r="D88" s="467"/>
      <c r="E88" s="467"/>
      <c r="F88" s="467"/>
      <c r="G88" s="205">
        <v>0</v>
      </c>
      <c r="H88" s="205">
        <v>0</v>
      </c>
      <c r="I88" s="468">
        <v>0</v>
      </c>
      <c r="J88" s="468"/>
      <c r="K88" s="205">
        <v>0</v>
      </c>
      <c r="L88" s="205">
        <v>0</v>
      </c>
      <c r="M88" s="205">
        <v>0</v>
      </c>
      <c r="N88" s="205">
        <v>0</v>
      </c>
      <c r="O88" s="468">
        <v>0</v>
      </c>
      <c r="P88" s="468"/>
      <c r="Q88" s="468"/>
      <c r="R88" s="205">
        <v>138</v>
      </c>
      <c r="S88" s="205">
        <v>138</v>
      </c>
      <c r="T88" s="205">
        <v>-138</v>
      </c>
      <c r="U88" s="235"/>
    </row>
    <row r="89" spans="2:21" ht="15" customHeight="1" hidden="1">
      <c r="B89" s="204" t="s">
        <v>991</v>
      </c>
      <c r="C89" s="467" t="s">
        <v>992</v>
      </c>
      <c r="D89" s="467"/>
      <c r="E89" s="467"/>
      <c r="F89" s="467"/>
      <c r="G89" s="205">
        <v>0</v>
      </c>
      <c r="H89" s="205">
        <v>0</v>
      </c>
      <c r="I89" s="468">
        <v>0</v>
      </c>
      <c r="J89" s="468"/>
      <c r="K89" s="205">
        <v>0</v>
      </c>
      <c r="L89" s="205">
        <v>0</v>
      </c>
      <c r="M89" s="205">
        <v>0</v>
      </c>
      <c r="N89" s="205">
        <v>0</v>
      </c>
      <c r="O89" s="468">
        <v>0</v>
      </c>
      <c r="P89" s="468"/>
      <c r="Q89" s="468"/>
      <c r="R89" s="205">
        <v>2149.32</v>
      </c>
      <c r="S89" s="205">
        <v>2149.32</v>
      </c>
      <c r="T89" s="205">
        <v>-2149.32</v>
      </c>
      <c r="U89" s="235"/>
    </row>
    <row r="90" spans="2:21" ht="15" customHeight="1" hidden="1">
      <c r="B90" s="204" t="s">
        <v>993</v>
      </c>
      <c r="C90" s="467" t="s">
        <v>789</v>
      </c>
      <c r="D90" s="467"/>
      <c r="E90" s="467"/>
      <c r="F90" s="467"/>
      <c r="G90" s="205">
        <v>0</v>
      </c>
      <c r="H90" s="205">
        <v>0</v>
      </c>
      <c r="I90" s="468">
        <v>0</v>
      </c>
      <c r="J90" s="468"/>
      <c r="K90" s="205">
        <v>0</v>
      </c>
      <c r="L90" s="205">
        <v>0</v>
      </c>
      <c r="M90" s="205">
        <v>0</v>
      </c>
      <c r="N90" s="205">
        <v>0</v>
      </c>
      <c r="O90" s="468">
        <v>0</v>
      </c>
      <c r="P90" s="468"/>
      <c r="Q90" s="468"/>
      <c r="R90" s="205">
        <v>2149.32</v>
      </c>
      <c r="S90" s="205">
        <v>2149.32</v>
      </c>
      <c r="T90" s="205">
        <v>-2149.32</v>
      </c>
      <c r="U90" s="235"/>
    </row>
    <row r="91" spans="2:21" ht="15" customHeight="1" hidden="1">
      <c r="B91" s="204" t="s">
        <v>786</v>
      </c>
      <c r="C91" s="467" t="s">
        <v>787</v>
      </c>
      <c r="D91" s="467"/>
      <c r="E91" s="467"/>
      <c r="F91" s="467"/>
      <c r="G91" s="205">
        <v>0</v>
      </c>
      <c r="H91" s="205">
        <v>0</v>
      </c>
      <c r="I91" s="468">
        <v>0</v>
      </c>
      <c r="J91" s="468"/>
      <c r="K91" s="205">
        <v>0</v>
      </c>
      <c r="L91" s="205">
        <v>0</v>
      </c>
      <c r="M91" s="205">
        <v>0</v>
      </c>
      <c r="N91" s="205">
        <v>0</v>
      </c>
      <c r="O91" s="468">
        <v>0</v>
      </c>
      <c r="P91" s="468"/>
      <c r="Q91" s="468"/>
      <c r="R91" s="205">
        <v>2275</v>
      </c>
      <c r="S91" s="205">
        <v>2275</v>
      </c>
      <c r="T91" s="205">
        <v>-2275</v>
      </c>
      <c r="U91" s="235"/>
    </row>
    <row r="92" spans="2:21" ht="15" customHeight="1" hidden="1">
      <c r="B92" s="204" t="s">
        <v>994</v>
      </c>
      <c r="C92" s="467" t="s">
        <v>995</v>
      </c>
      <c r="D92" s="467"/>
      <c r="E92" s="467"/>
      <c r="F92" s="467"/>
      <c r="G92" s="205">
        <v>0</v>
      </c>
      <c r="H92" s="205">
        <v>0</v>
      </c>
      <c r="I92" s="468">
        <v>0</v>
      </c>
      <c r="J92" s="468"/>
      <c r="K92" s="205">
        <v>0</v>
      </c>
      <c r="L92" s="205">
        <v>0</v>
      </c>
      <c r="M92" s="205">
        <v>0</v>
      </c>
      <c r="N92" s="205">
        <v>0</v>
      </c>
      <c r="O92" s="468">
        <v>0</v>
      </c>
      <c r="P92" s="468"/>
      <c r="Q92" s="468"/>
      <c r="R92" s="205">
        <v>2275</v>
      </c>
      <c r="S92" s="205">
        <v>2275</v>
      </c>
      <c r="T92" s="205">
        <v>-2275</v>
      </c>
      <c r="U92" s="235"/>
    </row>
    <row r="93" spans="2:21" ht="15" customHeight="1" hidden="1">
      <c r="B93" s="204" t="s">
        <v>794</v>
      </c>
      <c r="C93" s="467" t="s">
        <v>682</v>
      </c>
      <c r="D93" s="467"/>
      <c r="E93" s="467"/>
      <c r="F93" s="467"/>
      <c r="G93" s="205">
        <v>0</v>
      </c>
      <c r="H93" s="205">
        <v>0</v>
      </c>
      <c r="I93" s="468">
        <v>0</v>
      </c>
      <c r="J93" s="468"/>
      <c r="K93" s="205">
        <v>0</v>
      </c>
      <c r="L93" s="205">
        <v>0</v>
      </c>
      <c r="M93" s="205">
        <v>0</v>
      </c>
      <c r="N93" s="205">
        <v>0</v>
      </c>
      <c r="O93" s="468">
        <v>0</v>
      </c>
      <c r="P93" s="468"/>
      <c r="Q93" s="468"/>
      <c r="R93" s="205">
        <v>170</v>
      </c>
      <c r="S93" s="205">
        <v>170</v>
      </c>
      <c r="T93" s="205">
        <v>-170</v>
      </c>
      <c r="U93" s="235"/>
    </row>
    <row r="94" spans="2:21" ht="15" customHeight="1" hidden="1">
      <c r="B94" s="204" t="s">
        <v>795</v>
      </c>
      <c r="C94" s="467" t="s">
        <v>779</v>
      </c>
      <c r="D94" s="467"/>
      <c r="E94" s="467"/>
      <c r="F94" s="467"/>
      <c r="G94" s="205">
        <v>0</v>
      </c>
      <c r="H94" s="205">
        <v>0</v>
      </c>
      <c r="I94" s="468">
        <v>0</v>
      </c>
      <c r="J94" s="468"/>
      <c r="K94" s="205">
        <v>0</v>
      </c>
      <c r="L94" s="205">
        <v>0</v>
      </c>
      <c r="M94" s="205">
        <v>0</v>
      </c>
      <c r="N94" s="205">
        <v>0</v>
      </c>
      <c r="O94" s="468">
        <v>0</v>
      </c>
      <c r="P94" s="468"/>
      <c r="Q94" s="468"/>
      <c r="R94" s="205">
        <v>170</v>
      </c>
      <c r="S94" s="205">
        <v>170</v>
      </c>
      <c r="T94" s="205">
        <v>-170</v>
      </c>
      <c r="U94" s="235"/>
    </row>
    <row r="95" spans="2:21" ht="15" customHeight="1" hidden="1">
      <c r="B95" s="204" t="s">
        <v>796</v>
      </c>
      <c r="C95" s="467" t="s">
        <v>797</v>
      </c>
      <c r="D95" s="467"/>
      <c r="E95" s="467"/>
      <c r="F95" s="467"/>
      <c r="G95" s="205">
        <v>0</v>
      </c>
      <c r="H95" s="205">
        <v>0</v>
      </c>
      <c r="I95" s="468">
        <v>0</v>
      </c>
      <c r="J95" s="468"/>
      <c r="K95" s="205">
        <v>0</v>
      </c>
      <c r="L95" s="205">
        <v>0</v>
      </c>
      <c r="M95" s="205">
        <v>0</v>
      </c>
      <c r="N95" s="205">
        <v>0</v>
      </c>
      <c r="O95" s="468">
        <v>0</v>
      </c>
      <c r="P95" s="468"/>
      <c r="Q95" s="468"/>
      <c r="R95" s="205">
        <v>170</v>
      </c>
      <c r="S95" s="205">
        <v>170</v>
      </c>
      <c r="T95" s="205">
        <v>-170</v>
      </c>
      <c r="U95" s="235"/>
    </row>
    <row r="96" spans="2:21" ht="15" customHeight="1" hidden="1">
      <c r="B96" s="204" t="s">
        <v>798</v>
      </c>
      <c r="C96" s="467" t="s">
        <v>799</v>
      </c>
      <c r="D96" s="467"/>
      <c r="E96" s="467"/>
      <c r="F96" s="467"/>
      <c r="G96" s="205">
        <v>4920000</v>
      </c>
      <c r="H96" s="205">
        <v>0</v>
      </c>
      <c r="I96" s="468">
        <v>0</v>
      </c>
      <c r="J96" s="468"/>
      <c r="K96" s="205">
        <v>0</v>
      </c>
      <c r="L96" s="205">
        <v>4920000</v>
      </c>
      <c r="M96" s="205">
        <v>0</v>
      </c>
      <c r="N96" s="205">
        <v>649</v>
      </c>
      <c r="O96" s="468">
        <v>649</v>
      </c>
      <c r="P96" s="468"/>
      <c r="Q96" s="468"/>
      <c r="R96" s="205">
        <v>0</v>
      </c>
      <c r="S96" s="205">
        <v>649</v>
      </c>
      <c r="T96" s="205">
        <v>4919351</v>
      </c>
      <c r="U96" s="235"/>
    </row>
    <row r="97" spans="2:21" ht="15" customHeight="1" hidden="1">
      <c r="B97" s="204" t="s">
        <v>800</v>
      </c>
      <c r="C97" s="467" t="s">
        <v>801</v>
      </c>
      <c r="D97" s="467"/>
      <c r="E97" s="467"/>
      <c r="F97" s="467"/>
      <c r="G97" s="205">
        <v>4910000</v>
      </c>
      <c r="H97" s="205">
        <v>0</v>
      </c>
      <c r="I97" s="468">
        <v>0</v>
      </c>
      <c r="J97" s="468"/>
      <c r="K97" s="205">
        <v>0</v>
      </c>
      <c r="L97" s="205">
        <v>4910000</v>
      </c>
      <c r="M97" s="205">
        <v>0</v>
      </c>
      <c r="N97" s="205">
        <v>649</v>
      </c>
      <c r="O97" s="468">
        <v>649</v>
      </c>
      <c r="P97" s="468"/>
      <c r="Q97" s="468"/>
      <c r="R97" s="205">
        <v>0</v>
      </c>
      <c r="S97" s="205">
        <v>649</v>
      </c>
      <c r="T97" s="205">
        <v>4909351</v>
      </c>
      <c r="U97" s="235"/>
    </row>
    <row r="98" spans="2:21" ht="15" customHeight="1" hidden="1">
      <c r="B98" s="204" t="s">
        <v>1005</v>
      </c>
      <c r="C98" s="467" t="s">
        <v>654</v>
      </c>
      <c r="D98" s="467"/>
      <c r="E98" s="467"/>
      <c r="F98" s="467"/>
      <c r="G98" s="205">
        <v>0</v>
      </c>
      <c r="H98" s="205">
        <v>0</v>
      </c>
      <c r="I98" s="468">
        <v>0</v>
      </c>
      <c r="J98" s="468"/>
      <c r="K98" s="205">
        <v>0</v>
      </c>
      <c r="L98" s="205">
        <v>0</v>
      </c>
      <c r="M98" s="205">
        <v>0</v>
      </c>
      <c r="N98" s="205">
        <v>649</v>
      </c>
      <c r="O98" s="468">
        <v>649</v>
      </c>
      <c r="P98" s="468"/>
      <c r="Q98" s="468"/>
      <c r="R98" s="205">
        <v>0</v>
      </c>
      <c r="S98" s="205">
        <v>649</v>
      </c>
      <c r="T98" s="205">
        <v>-649</v>
      </c>
      <c r="U98" s="235"/>
    </row>
    <row r="99" spans="2:21" ht="15" customHeight="1" hidden="1">
      <c r="B99" s="204" t="s">
        <v>1006</v>
      </c>
      <c r="C99" s="467" t="s">
        <v>1007</v>
      </c>
      <c r="D99" s="467"/>
      <c r="E99" s="467"/>
      <c r="F99" s="467"/>
      <c r="G99" s="205">
        <v>0</v>
      </c>
      <c r="H99" s="205">
        <v>0</v>
      </c>
      <c r="I99" s="468">
        <v>0</v>
      </c>
      <c r="J99" s="468"/>
      <c r="K99" s="205">
        <v>0</v>
      </c>
      <c r="L99" s="205">
        <v>0</v>
      </c>
      <c r="M99" s="205">
        <v>0</v>
      </c>
      <c r="N99" s="205">
        <v>649</v>
      </c>
      <c r="O99" s="468">
        <v>649</v>
      </c>
      <c r="P99" s="468"/>
      <c r="Q99" s="468"/>
      <c r="R99" s="205">
        <v>0</v>
      </c>
      <c r="S99" s="205">
        <v>649</v>
      </c>
      <c r="T99" s="205">
        <v>-649</v>
      </c>
      <c r="U99" s="235"/>
    </row>
    <row r="100" spans="2:21" ht="15" customHeight="1" hidden="1">
      <c r="B100" s="204" t="s">
        <v>1008</v>
      </c>
      <c r="C100" s="467" t="s">
        <v>1009</v>
      </c>
      <c r="D100" s="467"/>
      <c r="E100" s="467"/>
      <c r="F100" s="467"/>
      <c r="G100" s="205">
        <v>0</v>
      </c>
      <c r="H100" s="205">
        <v>0</v>
      </c>
      <c r="I100" s="468">
        <v>0</v>
      </c>
      <c r="J100" s="468"/>
      <c r="K100" s="205">
        <v>0</v>
      </c>
      <c r="L100" s="205">
        <v>0</v>
      </c>
      <c r="M100" s="205">
        <v>0</v>
      </c>
      <c r="N100" s="205">
        <v>649</v>
      </c>
      <c r="O100" s="468">
        <v>649</v>
      </c>
      <c r="P100" s="468"/>
      <c r="Q100" s="468"/>
      <c r="R100" s="205">
        <v>0</v>
      </c>
      <c r="S100" s="205">
        <v>649</v>
      </c>
      <c r="T100" s="205">
        <v>-649</v>
      </c>
      <c r="U100" s="235"/>
    </row>
    <row r="101" spans="2:21" ht="15" customHeight="1" hidden="1">
      <c r="B101" s="204" t="s">
        <v>802</v>
      </c>
      <c r="C101" s="467" t="s">
        <v>803</v>
      </c>
      <c r="D101" s="467"/>
      <c r="E101" s="467"/>
      <c r="F101" s="467"/>
      <c r="G101" s="205">
        <v>10000</v>
      </c>
      <c r="H101" s="205">
        <v>0</v>
      </c>
      <c r="I101" s="468">
        <v>0</v>
      </c>
      <c r="J101" s="468"/>
      <c r="K101" s="205">
        <v>0</v>
      </c>
      <c r="L101" s="205">
        <v>10000</v>
      </c>
      <c r="M101" s="205">
        <v>0</v>
      </c>
      <c r="N101" s="205">
        <v>0</v>
      </c>
      <c r="O101" s="468">
        <v>0</v>
      </c>
      <c r="P101" s="468"/>
      <c r="Q101" s="468"/>
      <c r="R101" s="205">
        <v>0</v>
      </c>
      <c r="S101" s="205">
        <v>0</v>
      </c>
      <c r="T101" s="205">
        <v>10000</v>
      </c>
      <c r="U101" s="235"/>
    </row>
    <row r="102" spans="2:21" ht="15" customHeight="1" hidden="1">
      <c r="B102" s="215"/>
      <c r="C102" s="481" t="s">
        <v>804</v>
      </c>
      <c r="D102" s="481"/>
      <c r="E102" s="481"/>
      <c r="F102" s="481"/>
      <c r="G102" s="189">
        <v>153031000</v>
      </c>
      <c r="H102" s="189">
        <v>0</v>
      </c>
      <c r="I102" s="460">
        <v>0</v>
      </c>
      <c r="J102" s="460"/>
      <c r="K102" s="189">
        <v>0</v>
      </c>
      <c r="L102" s="189">
        <v>153031000</v>
      </c>
      <c r="M102" s="189">
        <v>-86026.41</v>
      </c>
      <c r="N102" s="189">
        <v>-95156.36</v>
      </c>
      <c r="O102" s="460">
        <v>-181182.77</v>
      </c>
      <c r="P102" s="460"/>
      <c r="Q102" s="460"/>
      <c r="R102" s="189">
        <v>5154827.01</v>
      </c>
      <c r="S102" s="189">
        <v>4973644.24</v>
      </c>
      <c r="T102" s="189">
        <v>148057355.76</v>
      </c>
      <c r="U102" s="234"/>
    </row>
    <row r="103" spans="2:21" ht="15.75" customHeight="1" hidden="1">
      <c r="B103" s="215"/>
      <c r="C103" s="472" t="s">
        <v>805</v>
      </c>
      <c r="D103" s="472"/>
      <c r="E103" s="472"/>
      <c r="F103" s="472"/>
      <c r="G103" s="216">
        <v>153031000</v>
      </c>
      <c r="H103" s="216">
        <v>0</v>
      </c>
      <c r="I103" s="473">
        <v>0</v>
      </c>
      <c r="J103" s="473"/>
      <c r="K103" s="216">
        <v>0</v>
      </c>
      <c r="L103" s="216">
        <v>153031000</v>
      </c>
      <c r="M103" s="216">
        <v>-86026.41</v>
      </c>
      <c r="N103" s="216">
        <v>-95156.36</v>
      </c>
      <c r="O103" s="473">
        <v>-181182.77</v>
      </c>
      <c r="P103" s="473"/>
      <c r="Q103" s="473"/>
      <c r="R103" s="216">
        <v>5154827.01</v>
      </c>
      <c r="S103" s="216">
        <v>4973644.24</v>
      </c>
      <c r="T103" s="216">
        <v>148057355.76</v>
      </c>
      <c r="U103" s="236"/>
    </row>
    <row r="104" spans="2:20" ht="15" customHeight="1" hidden="1">
      <c r="B104" s="474" t="s">
        <v>806</v>
      </c>
      <c r="C104" s="474"/>
      <c r="D104" s="474"/>
      <c r="E104" s="474"/>
      <c r="F104" s="474"/>
      <c r="G104" s="474"/>
      <c r="H104" s="474"/>
      <c r="I104" s="474"/>
      <c r="J104" s="474"/>
      <c r="K104" s="474"/>
      <c r="L104" s="474"/>
      <c r="M104" s="474"/>
      <c r="N104" s="474"/>
      <c r="O104" s="474"/>
      <c r="P104" s="474"/>
      <c r="Q104" s="474"/>
      <c r="R104" s="474"/>
      <c r="S104" s="474"/>
      <c r="T104" s="474"/>
    </row>
    <row r="105" spans="19:21" ht="15">
      <c r="S105" s="220">
        <f>SUM(S10:S42)</f>
        <v>23499688.759999998</v>
      </c>
      <c r="T105" s="219"/>
      <c r="U105" s="220" t="e">
        <f>SUM(U11:U42)</f>
        <v>#REF!</v>
      </c>
    </row>
  </sheetData>
  <sheetProtection selectLockedCells="1" selectUnlockedCells="1"/>
  <mergeCells count="305">
    <mergeCell ref="B104:T104"/>
    <mergeCell ref="C102:F102"/>
    <mergeCell ref="I102:J102"/>
    <mergeCell ref="O102:Q102"/>
    <mergeCell ref="C103:F103"/>
    <mergeCell ref="I103:J103"/>
    <mergeCell ref="O103:Q103"/>
    <mergeCell ref="C100:F100"/>
    <mergeCell ref="I100:J100"/>
    <mergeCell ref="O100:Q100"/>
    <mergeCell ref="C101:F101"/>
    <mergeCell ref="I101:J101"/>
    <mergeCell ref="O101:Q101"/>
    <mergeCell ref="C98:F98"/>
    <mergeCell ref="I98:J98"/>
    <mergeCell ref="O98:Q98"/>
    <mergeCell ref="C99:F99"/>
    <mergeCell ref="I99:J99"/>
    <mergeCell ref="O99:Q99"/>
    <mergeCell ref="C96:F96"/>
    <mergeCell ref="I96:J96"/>
    <mergeCell ref="O96:Q96"/>
    <mergeCell ref="C97:F97"/>
    <mergeCell ref="I97:J97"/>
    <mergeCell ref="O97:Q97"/>
    <mergeCell ref="C94:F94"/>
    <mergeCell ref="I94:J94"/>
    <mergeCell ref="O94:Q94"/>
    <mergeCell ref="C95:F95"/>
    <mergeCell ref="I95:J95"/>
    <mergeCell ref="O95:Q95"/>
    <mergeCell ref="C92:F92"/>
    <mergeCell ref="I92:J92"/>
    <mergeCell ref="O92:Q92"/>
    <mergeCell ref="C93:F93"/>
    <mergeCell ref="I93:J93"/>
    <mergeCell ref="O93:Q93"/>
    <mergeCell ref="C90:F90"/>
    <mergeCell ref="I90:J90"/>
    <mergeCell ref="O90:Q90"/>
    <mergeCell ref="C91:F91"/>
    <mergeCell ref="I91:J91"/>
    <mergeCell ref="O91:Q91"/>
    <mergeCell ref="C88:F88"/>
    <mergeCell ref="I88:J88"/>
    <mergeCell ref="O88:Q88"/>
    <mergeCell ref="C89:F89"/>
    <mergeCell ref="I89:J89"/>
    <mergeCell ref="O89:Q89"/>
    <mergeCell ref="C86:F86"/>
    <mergeCell ref="I86:J86"/>
    <mergeCell ref="O86:Q86"/>
    <mergeCell ref="C87:F87"/>
    <mergeCell ref="I87:J87"/>
    <mergeCell ref="O87:Q87"/>
    <mergeCell ref="C84:F84"/>
    <mergeCell ref="I84:J84"/>
    <mergeCell ref="O84:Q84"/>
    <mergeCell ref="C85:F85"/>
    <mergeCell ref="I85:J85"/>
    <mergeCell ref="O85:Q85"/>
    <mergeCell ref="C82:F82"/>
    <mergeCell ref="I82:J82"/>
    <mergeCell ref="O82:Q82"/>
    <mergeCell ref="C83:F83"/>
    <mergeCell ref="I83:J83"/>
    <mergeCell ref="O83:Q83"/>
    <mergeCell ref="C80:F80"/>
    <mergeCell ref="I80:J80"/>
    <mergeCell ref="O80:Q80"/>
    <mergeCell ref="C81:F81"/>
    <mergeCell ref="I81:J81"/>
    <mergeCell ref="O81:Q81"/>
    <mergeCell ref="C78:F78"/>
    <mergeCell ref="I78:J78"/>
    <mergeCell ref="O78:Q78"/>
    <mergeCell ref="C79:F79"/>
    <mergeCell ref="I79:J79"/>
    <mergeCell ref="O79:Q79"/>
    <mergeCell ref="C76:F76"/>
    <mergeCell ref="I76:J76"/>
    <mergeCell ref="O76:Q76"/>
    <mergeCell ref="C77:F77"/>
    <mergeCell ref="I77:J77"/>
    <mergeCell ref="O77:Q77"/>
    <mergeCell ref="C74:F74"/>
    <mergeCell ref="I74:J74"/>
    <mergeCell ref="O74:Q74"/>
    <mergeCell ref="C75:F75"/>
    <mergeCell ref="I75:J75"/>
    <mergeCell ref="O75:Q75"/>
    <mergeCell ref="C72:F72"/>
    <mergeCell ref="I72:J72"/>
    <mergeCell ref="O72:Q72"/>
    <mergeCell ref="C73:F73"/>
    <mergeCell ref="I73:J73"/>
    <mergeCell ref="O73:Q73"/>
    <mergeCell ref="C70:F70"/>
    <mergeCell ref="I70:J70"/>
    <mergeCell ref="O70:Q70"/>
    <mergeCell ref="C71:F71"/>
    <mergeCell ref="I71:J71"/>
    <mergeCell ref="O71:Q71"/>
    <mergeCell ref="C68:F68"/>
    <mergeCell ref="I68:J68"/>
    <mergeCell ref="O68:Q68"/>
    <mergeCell ref="C69:F69"/>
    <mergeCell ref="I69:J69"/>
    <mergeCell ref="O69:Q69"/>
    <mergeCell ref="C66:F66"/>
    <mergeCell ref="I66:J66"/>
    <mergeCell ref="O66:Q66"/>
    <mergeCell ref="C67:F67"/>
    <mergeCell ref="I67:J67"/>
    <mergeCell ref="O67:Q67"/>
    <mergeCell ref="C64:F64"/>
    <mergeCell ref="I64:J64"/>
    <mergeCell ref="O64:Q64"/>
    <mergeCell ref="C65:F65"/>
    <mergeCell ref="I65:J65"/>
    <mergeCell ref="O65:Q65"/>
    <mergeCell ref="C62:F62"/>
    <mergeCell ref="I62:J62"/>
    <mergeCell ref="O62:Q62"/>
    <mergeCell ref="C63:F63"/>
    <mergeCell ref="I63:J63"/>
    <mergeCell ref="O63:Q63"/>
    <mergeCell ref="C60:F60"/>
    <mergeCell ref="I60:J60"/>
    <mergeCell ref="O60:Q60"/>
    <mergeCell ref="C61:F61"/>
    <mergeCell ref="I61:J61"/>
    <mergeCell ref="O61:Q61"/>
    <mergeCell ref="C58:F58"/>
    <mergeCell ref="I58:J58"/>
    <mergeCell ref="O58:Q58"/>
    <mergeCell ref="C59:F59"/>
    <mergeCell ref="I59:J59"/>
    <mergeCell ref="O59:Q59"/>
    <mergeCell ref="C56:F56"/>
    <mergeCell ref="I56:J56"/>
    <mergeCell ref="O56:Q56"/>
    <mergeCell ref="C57:F57"/>
    <mergeCell ref="I57:J57"/>
    <mergeCell ref="O57:Q57"/>
    <mergeCell ref="C54:F54"/>
    <mergeCell ref="I54:J54"/>
    <mergeCell ref="O54:Q54"/>
    <mergeCell ref="C55:F55"/>
    <mergeCell ref="I55:J55"/>
    <mergeCell ref="O55:Q55"/>
    <mergeCell ref="C52:F52"/>
    <mergeCell ref="I52:J52"/>
    <mergeCell ref="O52:Q52"/>
    <mergeCell ref="C53:F53"/>
    <mergeCell ref="I53:J53"/>
    <mergeCell ref="O53:Q53"/>
    <mergeCell ref="C50:F50"/>
    <mergeCell ref="I50:J50"/>
    <mergeCell ref="O50:Q50"/>
    <mergeCell ref="C51:F51"/>
    <mergeCell ref="I51:J51"/>
    <mergeCell ref="O51:Q51"/>
    <mergeCell ref="C48:F48"/>
    <mergeCell ref="I48:J48"/>
    <mergeCell ref="O48:Q48"/>
    <mergeCell ref="C49:F49"/>
    <mergeCell ref="I49:J49"/>
    <mergeCell ref="O49:Q49"/>
    <mergeCell ref="C46:F46"/>
    <mergeCell ref="I46:J46"/>
    <mergeCell ref="O46:Q46"/>
    <mergeCell ref="C47:F47"/>
    <mergeCell ref="I47:J47"/>
    <mergeCell ref="O47:Q47"/>
    <mergeCell ref="C44:F44"/>
    <mergeCell ref="I44:J44"/>
    <mergeCell ref="O44:Q44"/>
    <mergeCell ref="C45:F45"/>
    <mergeCell ref="I45:J45"/>
    <mergeCell ref="O45:Q45"/>
    <mergeCell ref="C42:F42"/>
    <mergeCell ref="I42:J42"/>
    <mergeCell ref="O42:Q42"/>
    <mergeCell ref="C43:F43"/>
    <mergeCell ref="I43:J43"/>
    <mergeCell ref="O43:Q43"/>
    <mergeCell ref="C40:F40"/>
    <mergeCell ref="I40:J40"/>
    <mergeCell ref="O40:Q40"/>
    <mergeCell ref="C41:F41"/>
    <mergeCell ref="I41:J41"/>
    <mergeCell ref="O41:Q41"/>
    <mergeCell ref="C38:F38"/>
    <mergeCell ref="I38:J38"/>
    <mergeCell ref="O38:Q38"/>
    <mergeCell ref="C39:F39"/>
    <mergeCell ref="I39:J39"/>
    <mergeCell ref="O39:Q39"/>
    <mergeCell ref="C36:F36"/>
    <mergeCell ref="I36:J36"/>
    <mergeCell ref="O36:Q36"/>
    <mergeCell ref="C37:F37"/>
    <mergeCell ref="I37:J37"/>
    <mergeCell ref="O37:Q37"/>
    <mergeCell ref="C34:F34"/>
    <mergeCell ref="I34:J34"/>
    <mergeCell ref="O34:Q34"/>
    <mergeCell ref="C35:F35"/>
    <mergeCell ref="I35:J35"/>
    <mergeCell ref="O35:Q35"/>
    <mergeCell ref="C32:F32"/>
    <mergeCell ref="I32:J32"/>
    <mergeCell ref="O32:Q32"/>
    <mergeCell ref="C33:F33"/>
    <mergeCell ref="I33:J33"/>
    <mergeCell ref="O33:Q33"/>
    <mergeCell ref="C30:F30"/>
    <mergeCell ref="I30:J30"/>
    <mergeCell ref="O30:Q30"/>
    <mergeCell ref="C31:F31"/>
    <mergeCell ref="I31:J31"/>
    <mergeCell ref="O31:Q31"/>
    <mergeCell ref="C28:F28"/>
    <mergeCell ref="I28:J28"/>
    <mergeCell ref="O28:Q28"/>
    <mergeCell ref="C29:F29"/>
    <mergeCell ref="I29:J29"/>
    <mergeCell ref="O29:Q29"/>
    <mergeCell ref="C26:F26"/>
    <mergeCell ref="I26:J26"/>
    <mergeCell ref="O26:Q26"/>
    <mergeCell ref="C27:F27"/>
    <mergeCell ref="I27:J27"/>
    <mergeCell ref="O27:Q27"/>
    <mergeCell ref="C24:F24"/>
    <mergeCell ref="I24:J24"/>
    <mergeCell ref="O24:Q24"/>
    <mergeCell ref="C25:F25"/>
    <mergeCell ref="I25:J25"/>
    <mergeCell ref="O25:Q25"/>
    <mergeCell ref="C22:F22"/>
    <mergeCell ref="I22:J22"/>
    <mergeCell ref="O22:Q22"/>
    <mergeCell ref="C23:F23"/>
    <mergeCell ref="I23:J23"/>
    <mergeCell ref="O23:Q23"/>
    <mergeCell ref="C20:F20"/>
    <mergeCell ref="I20:J20"/>
    <mergeCell ref="O20:Q20"/>
    <mergeCell ref="C21:F21"/>
    <mergeCell ref="I21:J21"/>
    <mergeCell ref="O21:Q21"/>
    <mergeCell ref="C18:F18"/>
    <mergeCell ref="I18:J18"/>
    <mergeCell ref="O18:Q18"/>
    <mergeCell ref="C19:F19"/>
    <mergeCell ref="I19:J19"/>
    <mergeCell ref="O19:Q19"/>
    <mergeCell ref="C16:F16"/>
    <mergeCell ref="I16:J16"/>
    <mergeCell ref="O16:Q16"/>
    <mergeCell ref="C17:F17"/>
    <mergeCell ref="I17:J17"/>
    <mergeCell ref="O17:Q17"/>
    <mergeCell ref="C14:F14"/>
    <mergeCell ref="I14:J14"/>
    <mergeCell ref="O14:Q14"/>
    <mergeCell ref="C15:F15"/>
    <mergeCell ref="I15:J15"/>
    <mergeCell ref="O15:Q15"/>
    <mergeCell ref="C12:F12"/>
    <mergeCell ref="I12:J12"/>
    <mergeCell ref="O12:Q12"/>
    <mergeCell ref="C13:F13"/>
    <mergeCell ref="I13:J13"/>
    <mergeCell ref="O13:Q13"/>
    <mergeCell ref="C10:F10"/>
    <mergeCell ref="I10:J10"/>
    <mergeCell ref="O10:Q10"/>
    <mergeCell ref="C11:F11"/>
    <mergeCell ref="I11:J11"/>
    <mergeCell ref="O11:Q11"/>
    <mergeCell ref="U7:U9"/>
    <mergeCell ref="G8:J8"/>
    <mergeCell ref="K8:K9"/>
    <mergeCell ref="L8:L9"/>
    <mergeCell ref="M8:Q8"/>
    <mergeCell ref="R8:R9"/>
    <mergeCell ref="S8:S9"/>
    <mergeCell ref="I9:J9"/>
    <mergeCell ref="O9:Q9"/>
    <mergeCell ref="B6:I6"/>
    <mergeCell ref="J6:T6"/>
    <mergeCell ref="B7:B9"/>
    <mergeCell ref="C7:F9"/>
    <mergeCell ref="G7:L7"/>
    <mergeCell ref="M7:S7"/>
    <mergeCell ref="T7:T9"/>
    <mergeCell ref="A1:T1"/>
    <mergeCell ref="A2:U2"/>
    <mergeCell ref="B3:U3"/>
    <mergeCell ref="B4:U4"/>
    <mergeCell ref="B5:C5"/>
    <mergeCell ref="D5:T5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</sheetPr>
  <dimension ref="A1:T27"/>
  <sheetViews>
    <sheetView zoomScalePageLayoutView="0" workbookViewId="0" topLeftCell="A5">
      <selection activeCell="B11" sqref="B11"/>
    </sheetView>
  </sheetViews>
  <sheetFormatPr defaultColWidth="8.7109375" defaultRowHeight="15" customHeight="1"/>
  <cols>
    <col min="1" max="1" width="10.7109375" style="4" customWidth="1"/>
    <col min="2" max="2" width="0.13671875" style="4" customWidth="1"/>
    <col min="3" max="3" width="2.28125" style="4" customWidth="1"/>
    <col min="4" max="4" width="1.28515625" style="4" customWidth="1"/>
    <col min="5" max="5" width="60.7109375" style="4" customWidth="1"/>
    <col min="6" max="7" width="8.7109375" style="4" hidden="1" customWidth="1"/>
    <col min="8" max="8" width="14.57421875" style="4" hidden="1" customWidth="1"/>
    <col min="9" max="9" width="2.28125" style="4" hidden="1" customWidth="1"/>
    <col min="10" max="10" width="7.7109375" style="4" hidden="1" customWidth="1"/>
    <col min="11" max="13" width="8.7109375" style="4" hidden="1" customWidth="1"/>
    <col min="14" max="14" width="8.28125" style="4" hidden="1" customWidth="1"/>
    <col min="15" max="15" width="0.2890625" style="4" hidden="1" customWidth="1"/>
    <col min="16" max="16" width="0.9921875" style="4" hidden="1" customWidth="1"/>
    <col min="17" max="17" width="7.7109375" style="4" hidden="1" customWidth="1"/>
    <col min="18" max="18" width="45.7109375" style="4" customWidth="1"/>
    <col min="19" max="19" width="8.7109375" style="4" hidden="1" customWidth="1"/>
    <col min="20" max="20" width="15.7109375" style="4" customWidth="1"/>
    <col min="21" max="64" width="8.7109375" style="4" customWidth="1"/>
  </cols>
  <sheetData>
    <row r="1" spans="1:19" ht="15" customHeight="1">
      <c r="A1" s="150"/>
      <c r="B1" s="150"/>
      <c r="C1" s="150"/>
      <c r="D1" s="150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0"/>
      <c r="P1" s="150"/>
      <c r="Q1" s="150"/>
      <c r="R1" s="150"/>
      <c r="S1" s="150"/>
    </row>
    <row r="2" spans="1:20" ht="21.75" customHeight="1">
      <c r="A2" s="421" t="s">
        <v>636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</row>
    <row r="3" spans="1:20" ht="51" customHeight="1">
      <c r="A3" s="422" t="s">
        <v>807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</row>
    <row r="4" spans="1:19" ht="15" customHeight="1" hidden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</row>
    <row r="5" spans="1:19" ht="15.75" customHeight="1">
      <c r="A5" s="423" t="s">
        <v>808</v>
      </c>
      <c r="B5" s="423"/>
      <c r="C5" s="475" t="s">
        <v>996</v>
      </c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</row>
    <row r="6" spans="1:19" ht="31.5" customHeight="1">
      <c r="A6" s="425" t="s">
        <v>810</v>
      </c>
      <c r="B6" s="425"/>
      <c r="C6" s="425"/>
      <c r="D6" s="425"/>
      <c r="E6" s="425"/>
      <c r="F6" s="425"/>
      <c r="G6" s="425"/>
      <c r="H6" s="425"/>
      <c r="I6" s="425"/>
      <c r="J6" s="425" t="s">
        <v>810</v>
      </c>
      <c r="K6" s="425"/>
      <c r="L6" s="425"/>
      <c r="M6" s="425"/>
      <c r="N6" s="425"/>
      <c r="O6" s="425"/>
      <c r="P6" s="425"/>
      <c r="Q6" s="425"/>
      <c r="R6" s="425"/>
      <c r="S6" s="425"/>
    </row>
    <row r="7" spans="1:19" ht="14.25" customHeight="1">
      <c r="A7" s="426" t="s">
        <v>641</v>
      </c>
      <c r="B7" s="426" t="s">
        <v>642</v>
      </c>
      <c r="C7" s="426"/>
      <c r="D7" s="426"/>
      <c r="E7" s="426"/>
      <c r="F7" s="427" t="s">
        <v>643</v>
      </c>
      <c r="G7" s="427"/>
      <c r="H7" s="427"/>
      <c r="I7" s="427"/>
      <c r="J7" s="427"/>
      <c r="K7" s="427"/>
      <c r="L7" s="427" t="s">
        <v>644</v>
      </c>
      <c r="M7" s="427"/>
      <c r="N7" s="427"/>
      <c r="O7" s="427"/>
      <c r="P7" s="427"/>
      <c r="Q7" s="427"/>
      <c r="R7" s="427"/>
      <c r="S7" s="447" t="s">
        <v>645</v>
      </c>
    </row>
    <row r="8" spans="1:19" ht="15" customHeight="1">
      <c r="A8" s="426"/>
      <c r="B8" s="426"/>
      <c r="C8" s="426"/>
      <c r="D8" s="426"/>
      <c r="E8" s="426"/>
      <c r="F8" s="426" t="s">
        <v>646</v>
      </c>
      <c r="G8" s="426"/>
      <c r="H8" s="426"/>
      <c r="I8" s="428" t="s">
        <v>811</v>
      </c>
      <c r="J8" s="428"/>
      <c r="K8" s="426" t="s">
        <v>648</v>
      </c>
      <c r="L8" s="426" t="s">
        <v>649</v>
      </c>
      <c r="M8" s="426"/>
      <c r="N8" s="426"/>
      <c r="O8" s="426"/>
      <c r="P8" s="426" t="s">
        <v>650</v>
      </c>
      <c r="Q8" s="426"/>
      <c r="R8" s="447" t="s">
        <v>651</v>
      </c>
      <c r="S8" s="447"/>
    </row>
    <row r="9" spans="1:20" ht="21" customHeight="1">
      <c r="A9" s="426"/>
      <c r="B9" s="426"/>
      <c r="C9" s="426"/>
      <c r="D9" s="426"/>
      <c r="E9" s="426"/>
      <c r="F9" s="152" t="s">
        <v>812</v>
      </c>
      <c r="G9" s="152" t="s">
        <v>813</v>
      </c>
      <c r="H9" s="152" t="s">
        <v>814</v>
      </c>
      <c r="I9" s="428"/>
      <c r="J9" s="428"/>
      <c r="K9" s="426"/>
      <c r="L9" s="152" t="s">
        <v>815</v>
      </c>
      <c r="M9" s="152" t="s">
        <v>816</v>
      </c>
      <c r="N9" s="426" t="s">
        <v>817</v>
      </c>
      <c r="O9" s="426"/>
      <c r="P9" s="426"/>
      <c r="Q9" s="426"/>
      <c r="R9" s="447"/>
      <c r="S9" s="447"/>
      <c r="T9" s="181" t="s">
        <v>10</v>
      </c>
    </row>
    <row r="10" spans="1:19" s="4" customFormat="1" ht="9.75" customHeight="1" hidden="1">
      <c r="A10" s="150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</row>
    <row r="11" spans="1:20" s="4" customFormat="1" ht="18" customHeight="1">
      <c r="A11" s="153" t="s">
        <v>906</v>
      </c>
      <c r="B11" s="429" t="s">
        <v>907</v>
      </c>
      <c r="C11" s="429"/>
      <c r="D11" s="429"/>
      <c r="E11" s="429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61"/>
      <c r="S11" s="161"/>
      <c r="T11" s="183"/>
    </row>
    <row r="12" spans="1:20" s="4" customFormat="1" ht="12" customHeight="1">
      <c r="A12" s="156" t="s">
        <v>908</v>
      </c>
      <c r="B12" s="430" t="s">
        <v>653</v>
      </c>
      <c r="C12" s="430"/>
      <c r="D12" s="430"/>
      <c r="E12" s="430"/>
      <c r="F12" s="157">
        <v>9010000</v>
      </c>
      <c r="G12" s="157">
        <v>0</v>
      </c>
      <c r="H12" s="157">
        <v>0</v>
      </c>
      <c r="I12" s="431">
        <v>0</v>
      </c>
      <c r="J12" s="431"/>
      <c r="K12" s="157">
        <v>9010000</v>
      </c>
      <c r="L12" s="157">
        <v>0</v>
      </c>
      <c r="M12" s="157">
        <v>0</v>
      </c>
      <c r="N12" s="431">
        <v>0</v>
      </c>
      <c r="O12" s="431"/>
      <c r="P12" s="431">
        <v>0</v>
      </c>
      <c r="Q12" s="431"/>
      <c r="R12" s="163">
        <v>0</v>
      </c>
      <c r="S12" s="163">
        <v>9010000</v>
      </c>
      <c r="T12" s="163">
        <f>R12</f>
        <v>0</v>
      </c>
    </row>
    <row r="13" spans="1:20" s="4" customFormat="1" ht="12" customHeight="1">
      <c r="A13" s="164" t="s">
        <v>885</v>
      </c>
      <c r="B13" s="436" t="s">
        <v>822</v>
      </c>
      <c r="C13" s="436"/>
      <c r="D13" s="436"/>
      <c r="E13" s="436"/>
      <c r="F13" s="166">
        <v>0</v>
      </c>
      <c r="G13" s="166">
        <v>0</v>
      </c>
      <c r="H13" s="166">
        <v>0</v>
      </c>
      <c r="I13" s="437">
        <v>0</v>
      </c>
      <c r="J13" s="437"/>
      <c r="K13" s="166">
        <v>0</v>
      </c>
      <c r="L13" s="166">
        <v>0</v>
      </c>
      <c r="M13" s="166">
        <v>0</v>
      </c>
      <c r="N13" s="437">
        <f aca="true" t="shared" si="0" ref="N13:N23">SUM(F13:M13)</f>
        <v>0</v>
      </c>
      <c r="O13" s="437"/>
      <c r="P13" s="437">
        <v>26102.07</v>
      </c>
      <c r="Q13" s="437"/>
      <c r="R13" s="167">
        <v>26102.07</v>
      </c>
      <c r="S13" s="167">
        <v>-26102.07</v>
      </c>
      <c r="T13" s="167" t="e">
        <f>R13-'Memória de Cálculo'!#REF!</f>
        <v>#REF!</v>
      </c>
    </row>
    <row r="14" spans="1:20" s="4" customFormat="1" ht="12" customHeight="1">
      <c r="A14" s="164" t="s">
        <v>879</v>
      </c>
      <c r="B14" s="436" t="s">
        <v>824</v>
      </c>
      <c r="C14" s="436"/>
      <c r="D14" s="436"/>
      <c r="E14" s="436"/>
      <c r="F14" s="166">
        <v>0</v>
      </c>
      <c r="G14" s="166">
        <v>0</v>
      </c>
      <c r="H14" s="166">
        <v>0</v>
      </c>
      <c r="I14" s="437">
        <v>0</v>
      </c>
      <c r="J14" s="437"/>
      <c r="K14" s="166">
        <v>0</v>
      </c>
      <c r="L14" s="166">
        <v>0</v>
      </c>
      <c r="M14" s="166">
        <v>0</v>
      </c>
      <c r="N14" s="437">
        <f t="shared" si="0"/>
        <v>0</v>
      </c>
      <c r="O14" s="437"/>
      <c r="P14" s="437">
        <v>125780.58</v>
      </c>
      <c r="Q14" s="437"/>
      <c r="R14" s="167">
        <v>125780.58</v>
      </c>
      <c r="S14" s="167">
        <v>-125780.58</v>
      </c>
      <c r="T14" s="167" t="e">
        <f>R14-'Memória de Cálculo'!#REF!</f>
        <v>#REF!</v>
      </c>
    </row>
    <row r="15" spans="1:20" s="4" customFormat="1" ht="12" customHeight="1">
      <c r="A15" s="164" t="s">
        <v>827</v>
      </c>
      <c r="B15" s="436" t="s">
        <v>826</v>
      </c>
      <c r="C15" s="436"/>
      <c r="D15" s="436"/>
      <c r="E15" s="436"/>
      <c r="F15" s="166">
        <v>0</v>
      </c>
      <c r="G15" s="166">
        <v>0</v>
      </c>
      <c r="H15" s="166">
        <v>0</v>
      </c>
      <c r="I15" s="437">
        <v>0</v>
      </c>
      <c r="J15" s="437"/>
      <c r="K15" s="166">
        <v>0</v>
      </c>
      <c r="L15" s="166">
        <v>0</v>
      </c>
      <c r="M15" s="166">
        <v>0</v>
      </c>
      <c r="N15" s="437">
        <f t="shared" si="0"/>
        <v>0</v>
      </c>
      <c r="O15" s="437"/>
      <c r="P15" s="437">
        <v>284592.59</v>
      </c>
      <c r="Q15" s="437"/>
      <c r="R15" s="167">
        <v>284592.59</v>
      </c>
      <c r="S15" s="167">
        <v>-284592.59</v>
      </c>
      <c r="T15" s="167" t="e">
        <f>R15-'Memória de Cálculo'!#REF!</f>
        <v>#REF!</v>
      </c>
    </row>
    <row r="16" spans="1:20" s="4" customFormat="1" ht="12" customHeight="1">
      <c r="A16" s="164" t="s">
        <v>904</v>
      </c>
      <c r="B16" s="436" t="s">
        <v>829</v>
      </c>
      <c r="C16" s="436"/>
      <c r="D16" s="436"/>
      <c r="E16" s="436"/>
      <c r="F16" s="166">
        <v>0</v>
      </c>
      <c r="G16" s="166">
        <v>0</v>
      </c>
      <c r="H16" s="166">
        <v>0</v>
      </c>
      <c r="I16" s="437">
        <v>0</v>
      </c>
      <c r="J16" s="437"/>
      <c r="K16" s="166">
        <v>0</v>
      </c>
      <c r="L16" s="166">
        <v>0</v>
      </c>
      <c r="M16" s="166">
        <v>0</v>
      </c>
      <c r="N16" s="437">
        <f t="shared" si="0"/>
        <v>0</v>
      </c>
      <c r="O16" s="437"/>
      <c r="P16" s="437">
        <v>6653.51</v>
      </c>
      <c r="Q16" s="437"/>
      <c r="R16" s="167">
        <v>6653.51</v>
      </c>
      <c r="S16" s="167">
        <v>-6653.51</v>
      </c>
      <c r="T16" s="167" t="e">
        <f>R16-'Memória de Cálculo'!#REF!</f>
        <v>#REF!</v>
      </c>
    </row>
    <row r="17" spans="1:20" s="4" customFormat="1" ht="12" customHeight="1">
      <c r="A17" s="164" t="s">
        <v>886</v>
      </c>
      <c r="B17" s="436" t="s">
        <v>833</v>
      </c>
      <c r="C17" s="436"/>
      <c r="D17" s="436"/>
      <c r="E17" s="436"/>
      <c r="F17" s="166">
        <v>0</v>
      </c>
      <c r="G17" s="166">
        <v>0</v>
      </c>
      <c r="H17" s="166">
        <v>0</v>
      </c>
      <c r="I17" s="437">
        <v>0</v>
      </c>
      <c r="J17" s="437"/>
      <c r="K17" s="166">
        <v>0</v>
      </c>
      <c r="L17" s="166">
        <v>0</v>
      </c>
      <c r="M17" s="166">
        <v>0</v>
      </c>
      <c r="N17" s="437">
        <f t="shared" si="0"/>
        <v>0</v>
      </c>
      <c r="O17" s="437"/>
      <c r="P17" s="437">
        <v>94057.03</v>
      </c>
      <c r="Q17" s="437"/>
      <c r="R17" s="167">
        <v>94057.03</v>
      </c>
      <c r="S17" s="167">
        <v>-94057.03</v>
      </c>
      <c r="T17" s="167" t="e">
        <f>R17-'Memória de Cálculo'!#REF!</f>
        <v>#REF!</v>
      </c>
    </row>
    <row r="18" spans="1:20" s="4" customFormat="1" ht="12" customHeight="1">
      <c r="A18" s="164" t="s">
        <v>836</v>
      </c>
      <c r="B18" s="436" t="s">
        <v>835</v>
      </c>
      <c r="C18" s="436"/>
      <c r="D18" s="436"/>
      <c r="E18" s="436"/>
      <c r="F18" s="166">
        <v>0</v>
      </c>
      <c r="G18" s="166">
        <v>0</v>
      </c>
      <c r="H18" s="166">
        <v>0</v>
      </c>
      <c r="I18" s="437">
        <v>0</v>
      </c>
      <c r="J18" s="437"/>
      <c r="K18" s="166">
        <v>0</v>
      </c>
      <c r="L18" s="166">
        <v>85690.7</v>
      </c>
      <c r="M18" s="166">
        <v>0</v>
      </c>
      <c r="N18" s="437">
        <f t="shared" si="0"/>
        <v>85690.7</v>
      </c>
      <c r="O18" s="437"/>
      <c r="P18" s="437">
        <v>0</v>
      </c>
      <c r="Q18" s="437"/>
      <c r="R18" s="167">
        <v>85690.7</v>
      </c>
      <c r="S18" s="167">
        <v>-85690.7</v>
      </c>
      <c r="T18" s="167" t="e">
        <f>R18-'Memória de Cálculo'!#REF!</f>
        <v>#REF!</v>
      </c>
    </row>
    <row r="19" spans="1:20" s="4" customFormat="1" ht="12" customHeight="1">
      <c r="A19" s="164" t="s">
        <v>887</v>
      </c>
      <c r="B19" s="436" t="s">
        <v>838</v>
      </c>
      <c r="C19" s="436"/>
      <c r="D19" s="436"/>
      <c r="E19" s="436"/>
      <c r="F19" s="166">
        <v>0</v>
      </c>
      <c r="G19" s="166">
        <v>0</v>
      </c>
      <c r="H19" s="166">
        <v>0</v>
      </c>
      <c r="I19" s="437">
        <v>0</v>
      </c>
      <c r="J19" s="437"/>
      <c r="K19" s="166">
        <v>0</v>
      </c>
      <c r="L19" s="166">
        <v>0</v>
      </c>
      <c r="M19" s="166">
        <v>0</v>
      </c>
      <c r="N19" s="437">
        <f t="shared" si="0"/>
        <v>0</v>
      </c>
      <c r="O19" s="437"/>
      <c r="P19" s="437">
        <v>25486.78</v>
      </c>
      <c r="Q19" s="437"/>
      <c r="R19" s="167">
        <v>25486.78</v>
      </c>
      <c r="S19" s="167">
        <v>-25486.78</v>
      </c>
      <c r="T19" s="167" t="e">
        <f>R19-'Memória de Cálculo'!#REF!</f>
        <v>#REF!</v>
      </c>
    </row>
    <row r="20" spans="1:20" s="4" customFormat="1" ht="12" customHeight="1">
      <c r="A20" s="168" t="s">
        <v>890</v>
      </c>
      <c r="B20" s="438" t="s">
        <v>844</v>
      </c>
      <c r="C20" s="438"/>
      <c r="D20" s="438"/>
      <c r="E20" s="438"/>
      <c r="F20" s="169">
        <v>0</v>
      </c>
      <c r="G20" s="169">
        <v>0</v>
      </c>
      <c r="H20" s="169">
        <v>0</v>
      </c>
      <c r="I20" s="439">
        <v>0</v>
      </c>
      <c r="J20" s="439"/>
      <c r="K20" s="169">
        <v>0</v>
      </c>
      <c r="L20" s="169">
        <v>0</v>
      </c>
      <c r="M20" s="169">
        <v>0</v>
      </c>
      <c r="N20" s="439">
        <f t="shared" si="0"/>
        <v>0</v>
      </c>
      <c r="O20" s="439"/>
      <c r="P20" s="439">
        <v>12363.97</v>
      </c>
      <c r="Q20" s="439"/>
      <c r="R20" s="170">
        <v>12363.97</v>
      </c>
      <c r="S20" s="170">
        <v>-12363.97</v>
      </c>
      <c r="T20" s="170" t="e">
        <f>R20-'Memória de Cálculo'!#REF!</f>
        <v>#REF!</v>
      </c>
    </row>
    <row r="21" spans="1:20" s="4" customFormat="1" ht="12" customHeight="1">
      <c r="A21" s="168" t="s">
        <v>891</v>
      </c>
      <c r="B21" s="438" t="s">
        <v>848</v>
      </c>
      <c r="C21" s="438"/>
      <c r="D21" s="438"/>
      <c r="E21" s="438"/>
      <c r="F21" s="169">
        <v>0</v>
      </c>
      <c r="G21" s="169">
        <v>0</v>
      </c>
      <c r="H21" s="169">
        <v>0</v>
      </c>
      <c r="I21" s="439">
        <v>0</v>
      </c>
      <c r="J21" s="439"/>
      <c r="K21" s="169">
        <v>0</v>
      </c>
      <c r="L21" s="169">
        <v>0</v>
      </c>
      <c r="M21" s="169">
        <v>0</v>
      </c>
      <c r="N21" s="439">
        <f t="shared" si="0"/>
        <v>0</v>
      </c>
      <c r="O21" s="439"/>
      <c r="P21" s="439">
        <v>2664.54</v>
      </c>
      <c r="Q21" s="439"/>
      <c r="R21" s="170">
        <v>2664.54</v>
      </c>
      <c r="S21" s="170">
        <v>-2664.54</v>
      </c>
      <c r="T21" s="170" t="e">
        <f>R21-'Memória de Cálculo'!#REF!</f>
        <v>#REF!</v>
      </c>
    </row>
    <row r="22" spans="1:20" s="4" customFormat="1" ht="12" customHeight="1">
      <c r="A22" s="168" t="s">
        <v>849</v>
      </c>
      <c r="B22" s="438" t="s">
        <v>850</v>
      </c>
      <c r="C22" s="438"/>
      <c r="D22" s="438"/>
      <c r="E22" s="438"/>
      <c r="F22" s="169">
        <v>0</v>
      </c>
      <c r="G22" s="169">
        <v>0</v>
      </c>
      <c r="H22" s="169">
        <v>0</v>
      </c>
      <c r="I22" s="439">
        <v>0</v>
      </c>
      <c r="J22" s="439"/>
      <c r="K22" s="169">
        <v>0</v>
      </c>
      <c r="L22" s="169">
        <v>2196.46</v>
      </c>
      <c r="M22" s="169">
        <v>0</v>
      </c>
      <c r="N22" s="439">
        <f t="shared" si="0"/>
        <v>2196.46</v>
      </c>
      <c r="O22" s="439"/>
      <c r="P22" s="439">
        <v>0</v>
      </c>
      <c r="Q22" s="439"/>
      <c r="R22" s="170">
        <v>2196.46</v>
      </c>
      <c r="S22" s="170">
        <v>-2196.46</v>
      </c>
      <c r="T22" s="170" t="e">
        <f>R22-'Memória de Cálculo'!#REF!</f>
        <v>#REF!</v>
      </c>
    </row>
    <row r="23" spans="1:20" s="4" customFormat="1" ht="12" customHeight="1">
      <c r="A23" s="171" t="s">
        <v>892</v>
      </c>
      <c r="B23" s="440" t="s">
        <v>852</v>
      </c>
      <c r="C23" s="440"/>
      <c r="D23" s="440"/>
      <c r="E23" s="440"/>
      <c r="F23" s="172">
        <v>0</v>
      </c>
      <c r="G23" s="172">
        <v>0</v>
      </c>
      <c r="H23" s="172">
        <v>0</v>
      </c>
      <c r="I23" s="441">
        <v>0</v>
      </c>
      <c r="J23" s="441"/>
      <c r="K23" s="172">
        <v>0</v>
      </c>
      <c r="L23" s="172">
        <v>0</v>
      </c>
      <c r="M23" s="172">
        <v>0</v>
      </c>
      <c r="N23" s="439">
        <f t="shared" si="0"/>
        <v>0</v>
      </c>
      <c r="O23" s="439"/>
      <c r="P23" s="441">
        <v>278.81</v>
      </c>
      <c r="Q23" s="441"/>
      <c r="R23" s="170">
        <v>278.81</v>
      </c>
      <c r="S23" s="170">
        <v>-278.81</v>
      </c>
      <c r="T23" s="170" t="e">
        <f>R23-'Memória de Cálculo'!#REF!</f>
        <v>#REF!</v>
      </c>
    </row>
    <row r="24" spans="1:20" s="4" customFormat="1" ht="15" customHeight="1">
      <c r="A24" s="150"/>
      <c r="B24" s="442" t="s">
        <v>855</v>
      </c>
      <c r="C24" s="442"/>
      <c r="D24" s="442"/>
      <c r="E24" s="442"/>
      <c r="F24" s="173">
        <f>SUM(F12:F23)</f>
        <v>9010000</v>
      </c>
      <c r="G24" s="173">
        <f>SUM(G12:G23)</f>
        <v>0</v>
      </c>
      <c r="H24" s="173">
        <f>SUM(H12:H23)</f>
        <v>0</v>
      </c>
      <c r="I24" s="443">
        <f>SUM(I12:J23)</f>
        <v>0</v>
      </c>
      <c r="J24" s="443"/>
      <c r="K24" s="173">
        <f>SUM(K12:K23)</f>
        <v>9010000</v>
      </c>
      <c r="L24" s="173">
        <f>SUM(L12:L23)</f>
        <v>87887.16</v>
      </c>
      <c r="M24" s="173">
        <f>SUM(M12:M23)</f>
        <v>0</v>
      </c>
      <c r="N24" s="443">
        <f>SUM(N12:O23)</f>
        <v>87887.16</v>
      </c>
      <c r="O24" s="443"/>
      <c r="P24" s="443">
        <f>SUM(P12:Q23)</f>
        <v>577979.8800000001</v>
      </c>
      <c r="Q24" s="443"/>
      <c r="R24" s="174">
        <f>SUM(R12:R23)</f>
        <v>665867.04</v>
      </c>
      <c r="S24" s="237">
        <f>SUM(S12:S23)</f>
        <v>8344132.960000001</v>
      </c>
      <c r="T24" s="174" t="e">
        <f>SUM(T12:T23)</f>
        <v>#REF!</v>
      </c>
    </row>
    <row r="27" ht="15" customHeight="1">
      <c r="R27" s="149"/>
    </row>
  </sheetData>
  <sheetProtection selectLockedCells="1" selectUnlockedCells="1"/>
  <mergeCells count="71">
    <mergeCell ref="B23:E23"/>
    <mergeCell ref="I23:J23"/>
    <mergeCell ref="N23:O23"/>
    <mergeCell ref="P23:Q23"/>
    <mergeCell ref="B24:E24"/>
    <mergeCell ref="I24:J24"/>
    <mergeCell ref="N24:O24"/>
    <mergeCell ref="P24:Q24"/>
    <mergeCell ref="B21:E21"/>
    <mergeCell ref="I21:J21"/>
    <mergeCell ref="N21:O21"/>
    <mergeCell ref="P21:Q21"/>
    <mergeCell ref="B22:E22"/>
    <mergeCell ref="I22:J22"/>
    <mergeCell ref="N22:O22"/>
    <mergeCell ref="P22:Q22"/>
    <mergeCell ref="B19:E19"/>
    <mergeCell ref="I19:J19"/>
    <mergeCell ref="N19:O19"/>
    <mergeCell ref="P19:Q19"/>
    <mergeCell ref="B20:E20"/>
    <mergeCell ref="I20:J20"/>
    <mergeCell ref="N20:O20"/>
    <mergeCell ref="P20:Q20"/>
    <mergeCell ref="B17:E17"/>
    <mergeCell ref="I17:J17"/>
    <mergeCell ref="N17:O17"/>
    <mergeCell ref="P17:Q17"/>
    <mergeCell ref="B18:E18"/>
    <mergeCell ref="I18:J18"/>
    <mergeCell ref="N18:O18"/>
    <mergeCell ref="P18:Q18"/>
    <mergeCell ref="B15:E15"/>
    <mergeCell ref="I15:J15"/>
    <mergeCell ref="N15:O15"/>
    <mergeCell ref="P15:Q15"/>
    <mergeCell ref="B16:E16"/>
    <mergeCell ref="I16:J16"/>
    <mergeCell ref="N16:O16"/>
    <mergeCell ref="P16:Q16"/>
    <mergeCell ref="B13:E13"/>
    <mergeCell ref="I13:J13"/>
    <mergeCell ref="N13:O13"/>
    <mergeCell ref="P13:Q13"/>
    <mergeCell ref="B14:E14"/>
    <mergeCell ref="I14:J14"/>
    <mergeCell ref="N14:O14"/>
    <mergeCell ref="P14:Q14"/>
    <mergeCell ref="R8:R9"/>
    <mergeCell ref="N9:O9"/>
    <mergeCell ref="B11:E11"/>
    <mergeCell ref="B12:E12"/>
    <mergeCell ref="I12:J12"/>
    <mergeCell ref="N12:O12"/>
    <mergeCell ref="P12:Q12"/>
    <mergeCell ref="A7:A9"/>
    <mergeCell ref="B7:E9"/>
    <mergeCell ref="F7:K7"/>
    <mergeCell ref="L7:R7"/>
    <mergeCell ref="S7:S9"/>
    <mergeCell ref="F8:H8"/>
    <mergeCell ref="I8:J9"/>
    <mergeCell ref="K8:K9"/>
    <mergeCell ref="L8:O8"/>
    <mergeCell ref="P8:Q9"/>
    <mergeCell ref="A2:T2"/>
    <mergeCell ref="A3:T3"/>
    <mergeCell ref="A5:B5"/>
    <mergeCell ref="C5:S5"/>
    <mergeCell ref="A6:I6"/>
    <mergeCell ref="J6:S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Agenor</cp:lastModifiedBy>
  <dcterms:modified xsi:type="dcterms:W3CDTF">2022-01-26T14:25:37Z</dcterms:modified>
  <cp:category/>
  <cp:version/>
  <cp:contentType/>
  <cp:contentStatus/>
</cp:coreProperties>
</file>